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29" activeTab="2"/>
  </bookViews>
  <sheets>
    <sheet name="Доходы" sheetId="1" r:id="rId1"/>
    <sheet name="Ведомственная" sheetId="2" r:id="rId2"/>
    <sheet name="Разделы, подразделы" sheetId="3" r:id="rId3"/>
    <sheet name="Источники" sheetId="4" r:id="rId4"/>
  </sheets>
  <definedNames>
    <definedName name="_ftn1" localSheetId="1">'Ведомственная'!$B$34</definedName>
    <definedName name="_ftn1" localSheetId="2">'Разделы, подразделы'!#REF!</definedName>
    <definedName name="_ftnref1" localSheetId="1">'Ведомственная'!$B$31</definedName>
    <definedName name="_ftnref1" localSheetId="2">'Разделы, подразделы'!#REF!</definedName>
  </definedNames>
  <calcPr fullCalcOnLoad="1" refMode="R1C1"/>
</workbook>
</file>

<file path=xl/sharedStrings.xml><?xml version="1.0" encoding="utf-8"?>
<sst xmlns="http://schemas.openxmlformats.org/spreadsheetml/2006/main" count="841" uniqueCount="395">
  <si>
    <t>ИТОГО</t>
  </si>
  <si>
    <t>Номер</t>
  </si>
  <si>
    <t>Наименование</t>
  </si>
  <si>
    <t xml:space="preserve"> Код раздела и подраз дела</t>
  </si>
  <si>
    <t>Код целевой статьи</t>
  </si>
  <si>
    <t>I</t>
  </si>
  <si>
    <t>Муниципальный Совет МО Коломна</t>
  </si>
  <si>
    <t>1</t>
  </si>
  <si>
    <t>Общегосударственные вопросы</t>
  </si>
  <si>
    <t>990</t>
  </si>
  <si>
    <t>0100</t>
  </si>
  <si>
    <t>1.1</t>
  </si>
  <si>
    <t>0102</t>
  </si>
  <si>
    <t>1.1.1</t>
  </si>
  <si>
    <t>Расходы на содержание главы муниципального образования</t>
  </si>
  <si>
    <t>1.2</t>
  </si>
  <si>
    <t>0103</t>
  </si>
  <si>
    <t>1.2.1</t>
  </si>
  <si>
    <t>Расходы на содержание и обеспечение деятельности центрального аппарата законодательной (представительной) власти местного самоуправления</t>
  </si>
  <si>
    <t>Другие общегосударственные вопросы</t>
  </si>
  <si>
    <t>II</t>
  </si>
  <si>
    <t>Местная администрация МО Коломна</t>
  </si>
  <si>
    <t>2</t>
  </si>
  <si>
    <t>901</t>
  </si>
  <si>
    <t>2.1</t>
  </si>
  <si>
    <t>0104</t>
  </si>
  <si>
    <t>2.1.1</t>
  </si>
  <si>
    <t>Расходы на содержание главы исполнительной власти местного самоуправления</t>
  </si>
  <si>
    <t>2.1.2</t>
  </si>
  <si>
    <t>Расходы на содержание муниципальных служащих исполнительного органа</t>
  </si>
  <si>
    <t>3</t>
  </si>
  <si>
    <t>Национальная безопасность и правоохранительная деятельность</t>
  </si>
  <si>
    <t>0300</t>
  </si>
  <si>
    <t>3.1</t>
  </si>
  <si>
    <t>0309</t>
  </si>
  <si>
    <t>3.1.1</t>
  </si>
  <si>
    <t>4</t>
  </si>
  <si>
    <t>4.1</t>
  </si>
  <si>
    <t>5</t>
  </si>
  <si>
    <t>5.1</t>
  </si>
  <si>
    <t>0800</t>
  </si>
  <si>
    <t>Периодическая печать и издательства</t>
  </si>
  <si>
    <t>Социальная политика</t>
  </si>
  <si>
    <t>1000</t>
  </si>
  <si>
    <t>Охрана семьи и детства</t>
  </si>
  <si>
    <t>1004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</si>
  <si>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</si>
  <si>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</si>
  <si>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</si>
  <si>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0314</t>
  </si>
  <si>
    <t>Другие вопросы в области национальной безопасности и правоохранительной деятельности</t>
  </si>
  <si>
    <t>3.2</t>
  </si>
  <si>
    <t>3.2.1</t>
  </si>
  <si>
    <t>Содержание ребенка в семье опекуна и приемной семье</t>
  </si>
  <si>
    <t>3.2.2</t>
  </si>
  <si>
    <t>3.2.3</t>
  </si>
  <si>
    <t>0500</t>
  </si>
  <si>
    <t>Жилищно-коммунальное хозяйство</t>
  </si>
  <si>
    <t>0801</t>
  </si>
  <si>
    <t>6</t>
  </si>
  <si>
    <t>6.1</t>
  </si>
  <si>
    <t>Культура</t>
  </si>
  <si>
    <t>III</t>
  </si>
  <si>
    <t>8.1</t>
  </si>
  <si>
    <t>8.1.1</t>
  </si>
  <si>
    <t xml:space="preserve">Образование </t>
  </si>
  <si>
    <t>0700</t>
  </si>
  <si>
    <t>0707</t>
  </si>
  <si>
    <t>Благоустройство</t>
  </si>
  <si>
    <t>0503</t>
  </si>
  <si>
    <t>8</t>
  </si>
  <si>
    <t>9.1</t>
  </si>
  <si>
    <t>7</t>
  </si>
  <si>
    <t>7.1</t>
  </si>
  <si>
    <t>7.1.1</t>
  </si>
  <si>
    <t>9</t>
  </si>
  <si>
    <t>10.1</t>
  </si>
  <si>
    <t>10.1.1</t>
  </si>
  <si>
    <t>0600</t>
  </si>
  <si>
    <t>0605</t>
  </si>
  <si>
    <t>10</t>
  </si>
  <si>
    <t>Другие вопросы в области охраны окружающей среды</t>
  </si>
  <si>
    <t>Охрана окружающей среды</t>
  </si>
  <si>
    <t>0113</t>
  </si>
  <si>
    <t>4.1.1</t>
  </si>
  <si>
    <t>1202</t>
  </si>
  <si>
    <t>Средства массовой информации</t>
  </si>
  <si>
    <t>1200</t>
  </si>
  <si>
    <t>12.1</t>
  </si>
  <si>
    <t>12.1.1</t>
  </si>
  <si>
    <t>Культура, кинематография</t>
  </si>
  <si>
    <t>Компенсации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</si>
  <si>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Расходы по уплате членских взносов на осуществление деятельности Совета муниципальных образований Санкт-Петербурга и содержание его органов</t>
  </si>
  <si>
    <t>1003</t>
  </si>
  <si>
    <t>Социальное обеспечение населения</t>
  </si>
  <si>
    <t>муниципальный округ Коломна</t>
  </si>
  <si>
    <t xml:space="preserve">Формирование и размещение муниципального заказа </t>
  </si>
  <si>
    <t>Защита населения и территории от чрезвычайных ситуаций природного и техногенного характера, гражданская оборона</t>
  </si>
  <si>
    <t>Расходы на проведение подготовки и обучения неработающего населения способам защиты и действиям в чрезвычайных ситуациях</t>
  </si>
  <si>
    <t>Расходы, связанные с финансированием программ по реализации мер по профилактике дорожно-транспортного травматизма на территории муниципального образования</t>
  </si>
  <si>
    <t>5.1.1</t>
  </si>
  <si>
    <t>Участие в мероприятиях по охране окружающей среды в границах муниципального образования</t>
  </si>
  <si>
    <t xml:space="preserve">Благоустройство территории муниципального образования </t>
  </si>
  <si>
    <t>11</t>
  </si>
  <si>
    <t>3.2.4</t>
  </si>
  <si>
    <t>Ведомственная целевая программа по профилактике экстремизма и терроризма на территории муниципального образования</t>
  </si>
  <si>
    <t>Ведомственная целевая программа по профилактике правонарушений на территории муниципального образования</t>
  </si>
  <si>
    <t>Резервные фонды</t>
  </si>
  <si>
    <t>Резервный фонд местной администрации</t>
  </si>
  <si>
    <t>2.3</t>
  </si>
  <si>
    <t>2.3.1</t>
  </si>
  <si>
    <t>0111</t>
  </si>
  <si>
    <t>0705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</si>
  <si>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</si>
  <si>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Профессиональная подготовка, переподготовка и повышение квалификации</t>
  </si>
  <si>
    <t xml:space="preserve">Расходы, связанные с финансированием программ в области защиты прав потребителей </t>
  </si>
  <si>
    <t>0709</t>
  </si>
  <si>
    <t>Другие вопросы в области образования</t>
  </si>
  <si>
    <t>994</t>
  </si>
  <si>
    <t>Обеспечение проведения выборов и референдумов</t>
  </si>
  <si>
    <t>0107</t>
  </si>
  <si>
    <t>Иные закупки товаров, работ и услуг для обеспечения государственных (муниципальных) нужд</t>
  </si>
  <si>
    <t>300</t>
  </si>
  <si>
    <t>11.1</t>
  </si>
  <si>
    <t>Избирательная комиссия муниципального образования МО Коломна</t>
  </si>
  <si>
    <t>Код вида расходов (группа)</t>
  </si>
  <si>
    <t>Содержание и обеспечение деятельности муниципальных учреждений, обеспечивающих предоставление услуг в сфере молодежной политики. МКУ "Культурно-правовой Центр "Коломенский"</t>
  </si>
  <si>
    <t>Содержание и обеспечение деятельности учреждений. МКУ "Центр социально-экономического развития муниципального округа Коломна"</t>
  </si>
  <si>
    <t>Расходы на предоставление доплат к пенсии лицам, замещавшим муниципальные должности и должности муниципальной службы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</si>
  <si>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</si>
  <si>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</si>
  <si>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</si>
  <si>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200</t>
  </si>
  <si>
    <t>Социальное обеспечение и иные выплаты населению</t>
  </si>
  <si>
    <t>800</t>
  </si>
  <si>
    <t>Иные бюджетные ассигнования</t>
  </si>
  <si>
    <t>2.1.3</t>
  </si>
  <si>
    <t>муниципального образования</t>
  </si>
  <si>
    <t>Код бюджетной классификации</t>
  </si>
  <si>
    <t>НАЛОГОВЫЕ И НЕНАЛОГОВЫЕ ДОХОДЫ</t>
  </si>
  <si>
    <t>000 1 00 00000 00 0000 000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</si>
  <si>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</si>
  <si>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</si>
  <si>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</si>
  <si>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 xml:space="preserve">000 1 05 01000 00 0000 110 </t>
  </si>
  <si>
    <t>Налог, взимаемый с налогоплательщиков, выбравших в качестве объекта налогообложения  доходы</t>
  </si>
  <si>
    <t xml:space="preserve">182 1 05 01011 01 0000 110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</si>
  <si>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</si>
  <si>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182 1 05 01021 01 0000 110</t>
  </si>
  <si>
    <t>Единый налог на вмененный доход для отдельных видов деятельности</t>
  </si>
  <si>
    <t xml:space="preserve">182 1 05 02010 02 0000 110 </t>
  </si>
  <si>
    <t>Налог, взимаемый в связи с применением патентной системы налогообложения</t>
  </si>
  <si>
    <t xml:space="preserve">182 1 05 04030 02 0000 110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</si>
  <si>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</si>
  <si>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</si>
  <si>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Прочие доходы от использования имущества и прав, находящихся в государственной и муниципальной собственности</t>
  </si>
  <si>
    <t>000 1 11 08000 00 0000 120</t>
  </si>
  <si>
    <t>Прочие поступления от использования имущества, находящегося в государственной и муниципальной собственности</t>
  </si>
  <si>
    <t>000 1 11 08040 00 0000 120</t>
  </si>
  <si>
    <t xml:space="preserve">Прочие поступления от использования имущества, находящегося в муниципальной собственности </t>
  </si>
  <si>
    <t>000 1 11 08043 03 0000 120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</si>
  <si>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</si>
  <si>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</si>
  <si>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</si>
  <si>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</si>
  <si>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местных бюджетов от оказания платных услуг и компенсации затрат государства</t>
  </si>
  <si>
    <t>000 1 13 03030 03 0000 130</t>
  </si>
  <si>
    <t>ДОХОДЫ ОТ ОКАЗАНИЯ ПЛАТНЫХ УСЛУГ (РАБОТ) И КОМПЕНСАЦИИ ЗАТРАТ ГОСУДАРСТВА</t>
  </si>
  <si>
    <t>ШТРАФЫ, САНКЦИИ, ВОЗМЕЩЕНИЕ УЩЕРБА</t>
  </si>
  <si>
    <t>000 1 16 00000 00 0000 000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</si>
  <si>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</si>
  <si>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</si>
  <si>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 xml:space="preserve">000 1 16 90000 00 0000 140 </t>
  </si>
  <si>
    <t>000 1 16 90030 03 0000 140</t>
  </si>
  <si>
    <t>ПРОЧИЕ НЕНАЛОГОВЫЕ ДОХОДЫ</t>
  </si>
  <si>
    <t>1 1 16 90030 00 0000 140</t>
  </si>
  <si>
    <t>Прочие неналоговые доходы</t>
  </si>
  <si>
    <t>2 1 16 90030 00 0000 140</t>
  </si>
  <si>
    <t>Прочие неналоговые доходы местных бюджетов</t>
  </si>
  <si>
    <t>3 1 16 90030 00 0000 140</t>
  </si>
  <si>
    <t>БЕЗВОЗМЕЗДНЫЕ ПОСТУПЛЕНИЯ</t>
  </si>
  <si>
    <t>4 1 16 90030 00 0000 140</t>
  </si>
  <si>
    <t>БЕЗВОЗМЕЗДНЫЕ ПОСТУПЛЕНИЯ ОТ ДРУГИХ БЮДЖЕТОВ БЮДЖЕТНОЙ СИСТЕМЫ РФ, КРОМЕ БЮДЖЕТОВ ГОСУДАРСТВЕННЫХ ВНЕБЮДЖЕТНЫХ ФОНДОВ</t>
  </si>
  <si>
    <t>5 1 16 90030 00 0000 140</t>
  </si>
  <si>
    <t>Дотации от других бюджетов бюджетной системы Российской Федерации</t>
  </si>
  <si>
    <t>6 1 16 90030 00 0000 140</t>
  </si>
  <si>
    <t>- Дотации на выравнивание уровня бюджетной обеспеченности</t>
  </si>
  <si>
    <t>7 1 16 90030 00 0000 140</t>
  </si>
  <si>
    <t>- дотации местным бюджетам на выравнивание уровня бюджетной обеспеченности</t>
  </si>
  <si>
    <t>8 1 16 90030 00 0000 140</t>
  </si>
  <si>
    <t>Субсидии от других бюджетов бюджетной системы Российской Федерации</t>
  </si>
  <si>
    <t>9 1 16 90030 00 0000 140</t>
  </si>
  <si>
    <t>Прочие субсидии</t>
  </si>
  <si>
    <t>10 1 16 90030 00 0000 140</t>
  </si>
  <si>
    <t xml:space="preserve">Прочие субсидии, зачисляемые в местные бюджеты </t>
  </si>
  <si>
    <t>11 1 16 90030 00 0000 140</t>
  </si>
  <si>
    <t>Субсидии местным бюджетам муниципальных образований Санкт-Петербурга на реализацию законодательства Санкт-Петербурга о социальной поддержке детей Санкт-Петербурга</t>
  </si>
  <si>
    <t>12 1 16 90030 00 0000 140</t>
  </si>
  <si>
    <t>Невыясненные поступления</t>
  </si>
  <si>
    <t>901 1 17 01030 030000 180</t>
  </si>
  <si>
    <t>901 1 17 05030 03 0000 180</t>
  </si>
  <si>
    <t>000 2 00 00000 00 0000 000</t>
  </si>
  <si>
    <t>БЕЗВОЗМЕЗДНЫЕ ПОСТУПЛЕНИЯ ОТ ДРУГИХ БЮДЖЕТОВ БЮДЖЕТНОЙ СИСТЕМЫ РОССИЙСКОЙ ФЕДЕРАЦИИ</t>
  </si>
  <si>
    <t>0002 02 00000 00 0000 000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</si>
  <si>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</si>
  <si>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</si>
  <si>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содержание ребенка в семье опекуна и 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</si>
  <si>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</si>
  <si>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</si>
  <si>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11.1.1</t>
  </si>
  <si>
    <t>Субвенции бюджетам внутригородских муниципальных образований Санкт-Петербурга на выполнение 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</si>
  <si>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Члены избирательной комиссии</t>
  </si>
  <si>
    <t>Физическая культура и спорт</t>
  </si>
  <si>
    <t>1101</t>
  </si>
  <si>
    <t>1100</t>
  </si>
  <si>
    <t>1.2.2</t>
  </si>
  <si>
    <t>2.2</t>
  </si>
  <si>
    <t>2.2.1</t>
  </si>
  <si>
    <t>Ведомственная целевая программа по благоустройству территории муниципального образования</t>
  </si>
  <si>
    <t>6.1.1</t>
  </si>
  <si>
    <t>9.1.1</t>
  </si>
  <si>
    <t>2.3.2</t>
  </si>
  <si>
    <t>2.3.3</t>
  </si>
  <si>
    <t>1.3</t>
  </si>
  <si>
    <t>6.2</t>
  </si>
  <si>
    <t>6.2.1</t>
  </si>
  <si>
    <t>6.3</t>
  </si>
  <si>
    <t>6.3.1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</si>
  <si>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</si>
  <si>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доходы от  компенсации затрат бюджетов внутригородских муниципальных образований городов федерального значения </t>
  </si>
  <si>
    <t xml:space="preserve">Прочие поступления от денежных взысканий (штрафов) и иных сумм в  возмещение  ущерба,  зачисляемые  в бюджеты внутригородских муниципальных  образований городов    федерального значения 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</si>
  <si>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</si>
  <si>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</si>
  <si>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 вознаграждение, причитающееся приемному родителю</t>
  </si>
  <si>
    <t>Субсидии бюджетам бюджетной системы Российской Федерации (межбюджетные субсидии)</t>
  </si>
  <si>
    <t xml:space="preserve">Прочие субсидии бюджетам внутригородских муниципальных образований городов федерального значения </t>
  </si>
  <si>
    <t>Муниципальная программа по благоустройству территории муниципального образования</t>
  </si>
  <si>
    <t>Доходы от компенсации затрат государства</t>
  </si>
  <si>
    <t>Прочие доходы от компенсации затрат государства</t>
  </si>
  <si>
    <t xml:space="preserve">000 1 05 01010 01 0000 110 </t>
  </si>
  <si>
    <t>000 1 05 01020 01 0000 110</t>
  </si>
  <si>
    <t xml:space="preserve">000 1 05 02000 02 0000 110 </t>
  </si>
  <si>
    <t xml:space="preserve">000 1 05 04000 02 0000 110 </t>
  </si>
  <si>
    <t>182 1 16 06000 01 0000 140</t>
  </si>
  <si>
    <t>806 1 16 90030 03 0100 140</t>
  </si>
  <si>
    <t>807 1 16 90030 03 0100 140</t>
  </si>
  <si>
    <t>846 1 16 90030 03 0100 140</t>
  </si>
  <si>
    <t>000 1 17 00000 00 0000 000</t>
  </si>
  <si>
    <t>000 1 17 01000 00 0000 180</t>
  </si>
  <si>
    <t>000 1 17 05000 00 0000 180</t>
  </si>
  <si>
    <t>Перечисления из бюджетов внутригородских муниципальных образований городов федерального значения  (в бюджеты внутригородских муниципальных образований городов федерального значения) для осуществления возврата (зачета)  излишне уплаченных или излишне взысканных сумм налогов, сборов и иных платежей, а также  сумм процентов за несвоевременное осуществление такого возврата и процентов, начисленных на излишне взысканные суммы</t>
  </si>
  <si>
    <t>4.1.2</t>
  </si>
  <si>
    <t>4.1.2.1</t>
  </si>
  <si>
    <t>4.1.2.2</t>
  </si>
  <si>
    <t>2.1.3.1</t>
  </si>
  <si>
    <t>2.1.3.2</t>
  </si>
  <si>
    <t>2.1.4</t>
  </si>
  <si>
    <t>5110000000</t>
  </si>
  <si>
    <t>4280100180</t>
  </si>
  <si>
    <t>0020100010</t>
  </si>
  <si>
    <t>0020200020</t>
  </si>
  <si>
    <t>0020400040</t>
  </si>
  <si>
    <t>0020500050</t>
  </si>
  <si>
    <t>0020300030</t>
  </si>
  <si>
    <t>4500100200</t>
  </si>
  <si>
    <t>0920700071</t>
  </si>
  <si>
    <t>4310100461</t>
  </si>
  <si>
    <t>0920600462</t>
  </si>
  <si>
    <t>2190100090</t>
  </si>
  <si>
    <t>4100100170</t>
  </si>
  <si>
    <t>0020800080</t>
  </si>
  <si>
    <t>5050100230</t>
  </si>
  <si>
    <t>4570100250</t>
  </si>
  <si>
    <t>6000100130</t>
  </si>
  <si>
    <t>6000000000</t>
  </si>
  <si>
    <t>7950100520</t>
  </si>
  <si>
    <t>7950200510</t>
  </si>
  <si>
    <t>7950300530</t>
  </si>
  <si>
    <t>7950400490</t>
  </si>
  <si>
    <t>7950500560</t>
  </si>
  <si>
    <t>7950600240</t>
  </si>
  <si>
    <t>0700100060</t>
  </si>
  <si>
    <t>0920100070</t>
  </si>
  <si>
    <t>0920200440</t>
  </si>
  <si>
    <t>Закупка товаров, работ и услуг для обеспечения государственных (муниципальных) нужд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</si>
  <si>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</si>
  <si>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Ведомственная целевая программа по организации и проведению физкультурно-оздоровительных мероприятий и спортивных мероприятий муниципального образования</t>
  </si>
  <si>
    <t>Расходы на учреждение печатного средства массовой информации для опубликования муниципальных правовых актов, доведения до жителей муниципального образования официальной информации</t>
  </si>
  <si>
    <t>Расходы на благоустройство территории муниципального образования, софинансируемые за счет средств местного бюджета</t>
  </si>
  <si>
    <t xml:space="preserve">Физическая культура </t>
  </si>
  <si>
    <t>00200G0850</t>
  </si>
  <si>
    <t>09200G0100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</si>
  <si>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</si>
  <si>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 xml:space="preserve">Расходы на исполнение государственного полномочия по организации и осуществлению деятельности по опеке 
и попечительству за счет субвенций из бюджета Санкт-Петербурга
</t>
  </si>
  <si>
    <t>51100G0870</t>
  </si>
  <si>
    <t>51100G0860</t>
  </si>
  <si>
    <t xml:space="preserve"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
</t>
  </si>
  <si>
    <t>60000М1120</t>
  </si>
  <si>
    <t>60000S1120</t>
  </si>
  <si>
    <t>Расходы на благоустройство территории муниципального образования за счет субсидии из бюджета Санкт-Петербурга</t>
  </si>
  <si>
    <t>9.1.2</t>
  </si>
  <si>
    <t>1.4</t>
  </si>
  <si>
    <t>1.5</t>
  </si>
  <si>
    <t>Увеличение остатков средств бюджетов</t>
  </si>
  <si>
    <t>000 0 10 50000 00 0000 500</t>
  </si>
  <si>
    <t>Увеличение прочих остатков средств бюджетов</t>
  </si>
  <si>
    <t>000 0 10 50200 00 0000 500</t>
  </si>
  <si>
    <t>Увеличение прочих остатков  денежных средств бюджетов</t>
  </si>
  <si>
    <t>000 0 10 50201 00 0000 510</t>
  </si>
  <si>
    <t>901 0 10 50201 03 0000 510</t>
  </si>
  <si>
    <t>Уменьшение остатков средств бюджетов</t>
  </si>
  <si>
    <t>000 0 10 50000 00 0000 600</t>
  </si>
  <si>
    <t>Уменьшение прочих остатков средств бюджетов</t>
  </si>
  <si>
    <t>000 0 10 50200 00 0000 600</t>
  </si>
  <si>
    <t>Уменьшение прочих остатков денежных средств бюджетов</t>
  </si>
  <si>
    <t>000 0 10 50201 00 0000 610</t>
  </si>
  <si>
    <t>901 0 10 50201 03 0000 610</t>
  </si>
  <si>
    <t>Приложение № 1</t>
  </si>
  <si>
    <t>муниципального образования муниципальный округ Коломна</t>
  </si>
  <si>
    <t>Доходы бюджета</t>
  </si>
  <si>
    <t xml:space="preserve"> муниципального образования муниципальный округ Коломна</t>
  </si>
  <si>
    <t>Код главного распоря-дителя бюджетных средств</t>
  </si>
  <si>
    <t>по кодам классификации доходов бюджетов</t>
  </si>
  <si>
    <t>Источники финансирования дефицита бюджета</t>
  </si>
  <si>
    <t>Приложение № 3</t>
  </si>
  <si>
    <t>Молодежная политика</t>
  </si>
  <si>
    <t xml:space="preserve">Организация местных и участие в организации и проведении городских праздничных и иных зрелищных мероприятий </t>
  </si>
  <si>
    <t>Ведомственная целевая программа по организации и проведению досуговых и других мероприятий для жителей муниципального образования</t>
  </si>
  <si>
    <t>6.3.2</t>
  </si>
  <si>
    <t>4310300450</t>
  </si>
  <si>
    <t xml:space="preserve">Ведомственная целевая программа по проведению работ по военно-патриотическому воспитанию граждан </t>
  </si>
  <si>
    <t>901 2 02 30024 03 0200 151</t>
  </si>
  <si>
    <t>000 2 02 30024 00 0000 151</t>
  </si>
  <si>
    <t>901 2 02 30024 03 0000 151</t>
  </si>
  <si>
    <t>901 2 02 30024 03 0100 151</t>
  </si>
  <si>
    <t>000 2 02 30027 00 0000 151</t>
  </si>
  <si>
    <t>901 2 02 30027 03 0000 151</t>
  </si>
  <si>
    <t>901 2 02 30027 03 0100 151</t>
  </si>
  <si>
    <t>901 2 02 30027 03 0200 151</t>
  </si>
  <si>
    <t>182 1 05 01050 01 0000 110</t>
  </si>
  <si>
    <t>Источники финансирования дефицита бюджета - всего</t>
  </si>
  <si>
    <t>Источники внутреннего финансирования дефицитов бюджетов</t>
  </si>
  <si>
    <t>000 0 10 00000 00 0000 000</t>
  </si>
  <si>
    <t>000 0 10 50000 00 0000 000</t>
  </si>
  <si>
    <t>Изменение остатков средств на счетах по учету средств бюджетов</t>
  </si>
  <si>
    <t>Налог, взимаемый с налогоплательщиков, выбравших в 
качестве объекта налогообложения доходы (за налоговые периоды, 
истекшие до 1 января 2011 года)</t>
  </si>
  <si>
    <t xml:space="preserve">182 1 05 01012 01 0000 110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</si>
  <si>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</si>
  <si>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182 1 05 01022 01 0000 110</t>
  </si>
  <si>
    <t>000 2 02 20000 00 0000 151</t>
  </si>
  <si>
    <t>000 2 02 29999 00 0000 151</t>
  </si>
  <si>
    <t>901 2 02 29999 03 0000 151</t>
  </si>
  <si>
    <t>000 2 02 30000 00 0000 151</t>
  </si>
  <si>
    <t>Субвенции бюджетам бюджетной системы Российской Федерации</t>
  </si>
  <si>
    <t>Субвенции бюджетам на содержание ребенка в семье опекуна и приемной семье, а также  вознаграждение, причитающееся приемному родителю</t>
  </si>
  <si>
    <t>901 2 08 03000 03 0000 180</t>
  </si>
  <si>
    <t>000 2 08 00000 00 0000 180</t>
  </si>
  <si>
    <t>Увеличение  прочих остатков  денежных средств  бюджетов внутригородских муниципальных образований городов федерального значения</t>
  </si>
  <si>
    <t>Уменьшение  прочих остатков  денежных средств  бюджетов внутригородских муниципальных образований городов федерального значения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</si>
  <si>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</si>
  <si>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</si>
  <si>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</si>
  <si>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000 1 13 02000 00 0000 130</t>
  </si>
  <si>
    <t>000 1 13 02990 00 0000 130</t>
  </si>
  <si>
    <t>000 1 13 02993 03 0000 130</t>
  </si>
  <si>
    <t>867 1 13 02993 03 0100 130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</si>
  <si>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</si>
  <si>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Ведомственная целевая программа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</si>
  <si>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824 1 16 90030 03 0100 140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</si>
  <si>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</si>
  <si>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182 1 05 02020 02 0000 110 </t>
  </si>
  <si>
    <t>Глава местной администрации</t>
  </si>
  <si>
    <t>_________________ А.А. Шелепень</t>
  </si>
  <si>
    <t>к Постановлению</t>
  </si>
  <si>
    <t>местной администрации</t>
  </si>
  <si>
    <t>от 18.04.2017г. № 28/17</t>
  </si>
  <si>
    <t>План                (тыс. руб.)</t>
  </si>
  <si>
    <t>Факт                (тыс. руб.)</t>
  </si>
  <si>
    <t>Приложение № 2.1</t>
  </si>
  <si>
    <t>План                     (тыс. руб.)</t>
  </si>
  <si>
    <t>Факт                     (тыс. руб.)</t>
  </si>
  <si>
    <t>Расходы бюджета</t>
  </si>
  <si>
    <t>по ведомственной структуре расходов местного бюджета</t>
  </si>
  <si>
    <t>по разделам и подразделам классификации расходов бюджетов</t>
  </si>
  <si>
    <t>План                                    (тыс. руб.)</t>
  </si>
  <si>
    <t>Факт                                    (тыс. руб.)</t>
  </si>
  <si>
    <t>Резервный фонд администрации</t>
  </si>
  <si>
    <t>8.2</t>
  </si>
  <si>
    <t>Приложение № 2.2</t>
  </si>
  <si>
    <t>План                   (тыс. руб.)</t>
  </si>
  <si>
    <t>Факт                   (тыс. руб.)</t>
  </si>
  <si>
    <t>по кодам классификации источников финансирования дефицита бюджета</t>
  </si>
  <si>
    <t>Субвенции бюджетам внутригородских муниципальных образований городов федерального значения  на выполнение  передаваемых  полномочий субъектов Российской Федерации</t>
  </si>
  <si>
    <t>за 9 месяцев 2017 года</t>
  </si>
  <si>
    <t>от 12.10.2017г. № 67/17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</si>
</sst>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[$-FC19]d\ mmmm\ yyyy\ &quot;г.&quot;"/>
    <numFmt numFmtId="166" formatCode="#,##0.0"/>
    <numFmt numFmtId="167" formatCode="0.0"/>
    <numFmt numFmtId="168" formatCode="#,##0.0_р_."/>
    <numFmt numFmtId="169" formatCode="0.0000"/>
    <numFmt numFmtId="170" formatCode="0.0;[Red]0.0"/>
    <numFmt numFmtId="171" formatCode="0.0%"/>
    <numFmt numFmtId="172" formatCode="#,##0&quot;р.&quot;"/>
    <numFmt numFmtId="173" formatCode="#,##0_ ;[Red]\-#,##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24">
    <font>
      <sz val="12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sz val="11"/>
      <name val="Arial Cyr"/>
      <family val="0"/>
    </font>
    <font>
      <u val="single"/>
      <sz val="9"/>
      <color indexed="36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0" fillId="0" borderId="1" xfId="19" applyFont="1" applyFill="1" applyBorder="1" applyAlignment="1">
      <alignment horizontal="left" wrapText="1"/>
      <protection/>
    </xf>
    <xf numFmtId="49" fontId="11" fillId="0" borderId="1" xfId="19" applyNumberFormat="1" applyFont="1" applyFill="1" applyBorder="1" applyAlignment="1">
      <alignment horizontal="center" vertical="center" wrapText="1"/>
      <protection/>
    </xf>
    <xf numFmtId="0" fontId="12" fillId="0" borderId="1" xfId="19" applyFont="1" applyFill="1" applyBorder="1" applyAlignment="1">
      <alignment horizontal="left" wrapText="1"/>
      <protection/>
    </xf>
    <xf numFmtId="0" fontId="11" fillId="0" borderId="1" xfId="19" applyFont="1" applyFill="1" applyBorder="1" applyAlignment="1">
      <alignment horizontal="center" vertical="center" wrapText="1"/>
      <protection/>
    </xf>
    <xf numFmtId="0" fontId="13" fillId="0" borderId="1" xfId="19" applyFont="1" applyFill="1" applyBorder="1" applyAlignment="1">
      <alignment horizontal="left" wrapText="1"/>
      <protection/>
    </xf>
    <xf numFmtId="1" fontId="11" fillId="0" borderId="1" xfId="19" applyNumberFormat="1" applyFont="1" applyFill="1" applyBorder="1" applyAlignment="1">
      <alignment horizontal="center" vertical="center" wrapText="1"/>
      <protection/>
    </xf>
    <xf numFmtId="0" fontId="13" fillId="0" borderId="1" xfId="19" applyFont="1" applyFill="1" applyBorder="1" applyAlignment="1">
      <alignment horizontal="left" vertical="center" wrapText="1"/>
      <protection/>
    </xf>
    <xf numFmtId="0" fontId="9" fillId="2" borderId="1" xfId="0" applyFont="1" applyFill="1" applyBorder="1" applyAlignment="1">
      <alignment/>
    </xf>
    <xf numFmtId="0" fontId="9" fillId="2" borderId="0" xfId="0" applyFont="1" applyFill="1" applyAlignment="1">
      <alignment/>
    </xf>
    <xf numFmtId="0" fontId="12" fillId="0" borderId="1" xfId="0" applyFont="1" applyBorder="1" applyAlignment="1">
      <alignment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Fill="1" applyBorder="1" applyAlignment="1" applyProtection="1">
      <alignment horizontal="left" vertical="top" wrapText="1"/>
      <protection locked="0"/>
    </xf>
    <xf numFmtId="0" fontId="13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left" vertical="center" wrapText="1"/>
    </xf>
    <xf numFmtId="0" fontId="9" fillId="0" borderId="0" xfId="19" applyFont="1">
      <alignment/>
      <protection/>
    </xf>
    <xf numFmtId="0" fontId="14" fillId="0" borderId="0" xfId="19" applyFont="1">
      <alignment/>
      <protection/>
    </xf>
    <xf numFmtId="0" fontId="15" fillId="0" borderId="0" xfId="20" applyFont="1">
      <alignment/>
      <protection/>
    </xf>
    <xf numFmtId="0" fontId="14" fillId="0" borderId="1" xfId="19" applyFont="1" applyBorder="1" applyAlignment="1">
      <alignment horizontal="center" vertical="center" wrapText="1"/>
      <protection/>
    </xf>
    <xf numFmtId="0" fontId="13" fillId="0" borderId="0" xfId="0" applyFont="1" applyAlignment="1">
      <alignment/>
    </xf>
    <xf numFmtId="49" fontId="17" fillId="0" borderId="1" xfId="0" applyNumberFormat="1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 quotePrefix="1">
      <alignment horizontal="left" vertical="top" wrapText="1"/>
    </xf>
    <xf numFmtId="0" fontId="12" fillId="0" borderId="1" xfId="19" applyFont="1" applyBorder="1">
      <alignment/>
      <protection/>
    </xf>
    <xf numFmtId="0" fontId="14" fillId="0" borderId="1" xfId="19" applyFont="1" applyBorder="1">
      <alignment/>
      <protection/>
    </xf>
    <xf numFmtId="1" fontId="14" fillId="0" borderId="0" xfId="19" applyNumberFormat="1" applyFont="1">
      <alignment/>
      <protection/>
    </xf>
    <xf numFmtId="0" fontId="13" fillId="0" borderId="1" xfId="0" applyFont="1" applyBorder="1" applyAlignment="1">
      <alignment/>
    </xf>
    <xf numFmtId="0" fontId="18" fillId="0" borderId="0" xfId="18" applyNumberFormat="1" applyFont="1" applyBorder="1" applyAlignment="1">
      <alignment horizontal="center" vertical="center" wrapText="1"/>
      <protection/>
    </xf>
    <xf numFmtId="0" fontId="9" fillId="0" borderId="0" xfId="18" applyNumberFormat="1" applyFont="1" applyBorder="1" applyAlignment="1">
      <alignment horizontal="left" vertical="center" wrapText="1"/>
      <protection/>
    </xf>
    <xf numFmtId="0" fontId="9" fillId="0" borderId="0" xfId="18" applyFont="1">
      <alignment/>
      <protection/>
    </xf>
    <xf numFmtId="0" fontId="9" fillId="0" borderId="0" xfId="18" applyFont="1" applyAlignment="1">
      <alignment vertical="center" wrapText="1"/>
      <protection/>
    </xf>
    <xf numFmtId="0" fontId="9" fillId="0" borderId="0" xfId="18" applyFont="1" applyAlignment="1">
      <alignment horizontal="center"/>
      <protection/>
    </xf>
    <xf numFmtId="49" fontId="14" fillId="0" borderId="1" xfId="18" applyNumberFormat="1" applyFont="1" applyBorder="1" applyAlignment="1">
      <alignment horizontal="center" vertical="center" wrapText="1" shrinkToFit="1"/>
      <protection/>
    </xf>
    <xf numFmtId="49" fontId="14" fillId="0" borderId="1" xfId="18" applyNumberFormat="1" applyFont="1" applyBorder="1" applyAlignment="1">
      <alignment horizontal="center" vertical="center" wrapText="1"/>
      <protection/>
    </xf>
    <xf numFmtId="0" fontId="14" fillId="0" borderId="1" xfId="18" applyFont="1" applyBorder="1" applyAlignment="1">
      <alignment horizontal="center" vertical="center" wrapText="1"/>
      <protection/>
    </xf>
    <xf numFmtId="49" fontId="18" fillId="0" borderId="1" xfId="18" applyNumberFormat="1" applyFont="1" applyBorder="1" applyAlignment="1">
      <alignment horizontal="center" vertical="center" wrapText="1"/>
      <protection/>
    </xf>
    <xf numFmtId="49" fontId="18" fillId="0" borderId="1" xfId="18" applyNumberFormat="1" applyFont="1" applyFill="1" applyBorder="1" applyAlignment="1">
      <alignment horizontal="center" vertical="center" wrapText="1" shrinkToFit="1"/>
      <protection/>
    </xf>
    <xf numFmtId="49" fontId="18" fillId="0" borderId="1" xfId="18" applyNumberFormat="1" applyFont="1" applyFill="1" applyBorder="1" applyAlignment="1">
      <alignment horizontal="center" vertical="center" wrapText="1"/>
      <protection/>
    </xf>
    <xf numFmtId="49" fontId="18" fillId="0" borderId="1" xfId="18" applyNumberFormat="1" applyFont="1" applyFill="1" applyBorder="1" applyAlignment="1">
      <alignment horizontal="left" vertical="center" wrapText="1"/>
      <protection/>
    </xf>
    <xf numFmtId="49" fontId="18" fillId="0" borderId="1" xfId="18" applyNumberFormat="1" applyFont="1" applyFill="1" applyBorder="1" applyAlignment="1">
      <alignment horizontal="center" vertical="center"/>
      <protection/>
    </xf>
    <xf numFmtId="49" fontId="18" fillId="0" borderId="1" xfId="18" applyNumberFormat="1" applyFont="1" applyFill="1" applyBorder="1" applyAlignment="1">
      <alignment horizontal="centerContinuous" vertical="center" wrapText="1"/>
      <protection/>
    </xf>
    <xf numFmtId="49" fontId="9" fillId="0" borderId="1" xfId="18" applyNumberFormat="1" applyFont="1" applyFill="1" applyBorder="1" applyAlignment="1">
      <alignment horizontal="center" vertical="center" wrapText="1"/>
      <protection/>
    </xf>
    <xf numFmtId="49" fontId="18" fillId="0" borderId="1" xfId="18" applyNumberFormat="1" applyFont="1" applyFill="1" applyBorder="1">
      <alignment/>
      <protection/>
    </xf>
    <xf numFmtId="49" fontId="9" fillId="0" borderId="1" xfId="18" applyNumberFormat="1" applyFont="1" applyFill="1" applyBorder="1" applyAlignment="1">
      <alignment vertical="center" wrapText="1"/>
      <protection/>
    </xf>
    <xf numFmtId="49" fontId="9" fillId="0" borderId="1" xfId="18" applyNumberFormat="1" applyFont="1" applyFill="1" applyBorder="1" applyAlignment="1">
      <alignment horizontal="center" vertical="center"/>
      <protection/>
    </xf>
    <xf numFmtId="49" fontId="9" fillId="0" borderId="1" xfId="18" applyNumberFormat="1" applyFont="1" applyBorder="1" applyAlignment="1">
      <alignment vertical="center" wrapText="1"/>
      <protection/>
    </xf>
    <xf numFmtId="0" fontId="9" fillId="0" borderId="1" xfId="0" applyFont="1" applyFill="1" applyBorder="1" applyAlignment="1">
      <alignment vertical="top" wrapText="1"/>
    </xf>
    <xf numFmtId="49" fontId="9" fillId="0" borderId="1" xfId="18" applyNumberFormat="1" applyFont="1" applyFill="1" applyBorder="1" applyAlignment="1">
      <alignment vertical="justify" wrapText="1"/>
      <protection/>
    </xf>
    <xf numFmtId="49" fontId="19" fillId="0" borderId="1" xfId="18" applyNumberFormat="1" applyFont="1" applyFill="1" applyBorder="1" applyAlignment="1">
      <alignment horizontal="left" vertical="center" wrapText="1"/>
      <protection/>
    </xf>
    <xf numFmtId="49" fontId="9" fillId="0" borderId="1" xfId="18" applyNumberFormat="1" applyFont="1" applyBorder="1" applyAlignment="1">
      <alignment horizontal="center" vertical="center" wrapText="1"/>
      <protection/>
    </xf>
    <xf numFmtId="49" fontId="9" fillId="0" borderId="1" xfId="18" applyNumberFormat="1" applyFont="1" applyFill="1" applyBorder="1" applyAlignment="1">
      <alignment horizontal="left" vertical="center" wrapText="1"/>
      <protection/>
    </xf>
    <xf numFmtId="49" fontId="18" fillId="0" borderId="1" xfId="18" applyNumberFormat="1" applyFont="1" applyBorder="1" applyAlignment="1">
      <alignment horizontal="center" vertical="center"/>
      <protection/>
    </xf>
    <xf numFmtId="0" fontId="9" fillId="0" borderId="1" xfId="18" applyFont="1" applyBorder="1">
      <alignment/>
      <protection/>
    </xf>
    <xf numFmtId="49" fontId="9" fillId="0" borderId="1" xfId="18" applyNumberFormat="1" applyFont="1" applyBorder="1" applyAlignment="1">
      <alignment horizontal="center" vertical="center"/>
      <protection/>
    </xf>
    <xf numFmtId="49" fontId="18" fillId="0" borderId="1" xfId="18" applyNumberFormat="1" applyFont="1" applyFill="1" applyBorder="1" applyAlignment="1">
      <alignment vertical="center" wrapText="1"/>
      <protection/>
    </xf>
    <xf numFmtId="49" fontId="9" fillId="0" borderId="1" xfId="18" applyNumberFormat="1" applyFont="1" applyFill="1" applyBorder="1" applyAlignment="1">
      <alignment horizontal="centerContinuous" vertical="center" wrapText="1"/>
      <protection/>
    </xf>
    <xf numFmtId="49" fontId="9" fillId="0" borderId="1" xfId="18" applyNumberFormat="1" applyFont="1" applyBorder="1" applyAlignment="1">
      <alignment horizontal="left" vertical="center" wrapText="1"/>
      <protection/>
    </xf>
    <xf numFmtId="49" fontId="20" fillId="0" borderId="1" xfId="18" applyNumberFormat="1" applyFont="1" applyFill="1" applyBorder="1" applyAlignment="1">
      <alignment vertical="center" wrapText="1"/>
      <protection/>
    </xf>
    <xf numFmtId="0" fontId="9" fillId="0" borderId="1" xfId="0" applyFont="1" applyBorder="1" applyAlignment="1">
      <alignment horizontal="left" vertical="center" wrapText="1"/>
    </xf>
    <xf numFmtId="49" fontId="21" fillId="0" borderId="1" xfId="18" applyNumberFormat="1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vertical="justify" wrapText="1"/>
    </xf>
    <xf numFmtId="49" fontId="18" fillId="0" borderId="1" xfId="18" applyNumberFormat="1" applyFont="1" applyBorder="1" applyAlignment="1">
      <alignment horizontal="center"/>
      <protection/>
    </xf>
    <xf numFmtId="49" fontId="9" fillId="0" borderId="1" xfId="18" applyNumberFormat="1" applyFont="1" applyBorder="1" applyAlignment="1">
      <alignment horizontal="center"/>
      <protection/>
    </xf>
    <xf numFmtId="0" fontId="9" fillId="0" borderId="1" xfId="0" applyFont="1" applyBorder="1" applyAlignment="1">
      <alignment vertical="top" wrapText="1"/>
    </xf>
    <xf numFmtId="49" fontId="9" fillId="0" borderId="1" xfId="18" applyNumberFormat="1" applyFont="1" applyFill="1" applyBorder="1" applyAlignment="1">
      <alignment horizontal="left" vertical="justify" wrapText="1"/>
      <protection/>
    </xf>
    <xf numFmtId="49" fontId="9" fillId="0" borderId="1" xfId="18" applyNumberFormat="1" applyFont="1" applyFill="1" applyBorder="1">
      <alignment/>
      <protection/>
    </xf>
    <xf numFmtId="0" fontId="18" fillId="0" borderId="1" xfId="18" applyFont="1" applyBorder="1" applyAlignment="1">
      <alignment horizontal="center" vertical="center" wrapText="1"/>
      <protection/>
    </xf>
    <xf numFmtId="0" fontId="18" fillId="0" borderId="1" xfId="18" applyFont="1" applyBorder="1" applyAlignment="1">
      <alignment horizontal="center"/>
      <protection/>
    </xf>
    <xf numFmtId="49" fontId="22" fillId="0" borderId="1" xfId="18" applyNumberFormat="1" applyFont="1" applyBorder="1" applyAlignment="1">
      <alignment vertical="center" wrapText="1"/>
      <protection/>
    </xf>
    <xf numFmtId="49" fontId="18" fillId="0" borderId="1" xfId="18" applyNumberFormat="1" applyFont="1" applyBorder="1" applyAlignment="1">
      <alignment vertical="center" wrapText="1"/>
      <protection/>
    </xf>
    <xf numFmtId="49" fontId="9" fillId="0" borderId="0" xfId="18" applyNumberFormat="1" applyFont="1" applyBorder="1" applyAlignment="1">
      <alignment horizontal="center" vertical="center" wrapText="1"/>
      <protection/>
    </xf>
    <xf numFmtId="49" fontId="18" fillId="0" borderId="0" xfId="18" applyNumberFormat="1" applyFont="1" applyBorder="1" applyAlignment="1">
      <alignment horizontal="center" vertical="center" wrapText="1"/>
      <protection/>
    </xf>
    <xf numFmtId="49" fontId="9" fillId="0" borderId="0" xfId="18" applyNumberFormat="1" applyFont="1" applyBorder="1" applyAlignment="1">
      <alignment horizontal="center" vertical="center"/>
      <protection/>
    </xf>
    <xf numFmtId="49" fontId="9" fillId="0" borderId="0" xfId="18" applyNumberFormat="1" applyFont="1" applyBorder="1">
      <alignment/>
      <protection/>
    </xf>
    <xf numFmtId="49" fontId="9" fillId="0" borderId="0" xfId="18" applyNumberFormat="1" applyFont="1" applyAlignment="1">
      <alignment horizontal="center" vertical="center"/>
      <protection/>
    </xf>
    <xf numFmtId="49" fontId="9" fillId="0" borderId="0" xfId="18" applyNumberFormat="1" applyFont="1">
      <alignment/>
      <protection/>
    </xf>
    <xf numFmtId="0" fontId="14" fillId="0" borderId="0" xfId="19" applyFont="1" applyAlignment="1">
      <alignment vertical="center" wrapText="1"/>
      <protection/>
    </xf>
    <xf numFmtId="1" fontId="15" fillId="0" borderId="1" xfId="19" applyNumberFormat="1" applyFont="1" applyBorder="1" applyAlignment="1">
      <alignment horizontal="center" vertical="center"/>
      <protection/>
    </xf>
    <xf numFmtId="1" fontId="14" fillId="0" borderId="1" xfId="19" applyNumberFormat="1" applyFont="1" applyBorder="1" applyAlignment="1">
      <alignment horizontal="center" vertical="center"/>
      <protection/>
    </xf>
    <xf numFmtId="0" fontId="9" fillId="0" borderId="0" xfId="18" applyFont="1" applyAlignment="1">
      <alignment horizontal="right"/>
      <protection/>
    </xf>
    <xf numFmtId="0" fontId="9" fillId="0" borderId="1" xfId="0" applyFont="1" applyBorder="1" applyAlignment="1">
      <alignment horizontal="left" vertical="center" wrapText="1" readingOrder="1"/>
    </xf>
    <xf numFmtId="0" fontId="18" fillId="0" borderId="1" xfId="0" applyFont="1" applyBorder="1" applyAlignment="1">
      <alignment horizontal="left" vertical="center" wrapText="1"/>
    </xf>
    <xf numFmtId="49" fontId="14" fillId="0" borderId="1" xfId="18" applyNumberFormat="1" applyFont="1" applyBorder="1" applyAlignment="1">
      <alignment horizontal="center" vertical="center" shrinkToFit="1"/>
      <protection/>
    </xf>
    <xf numFmtId="0" fontId="14" fillId="0" borderId="0" xfId="0" applyFont="1" applyAlignment="1">
      <alignment/>
    </xf>
    <xf numFmtId="49" fontId="13" fillId="0" borderId="1" xfId="19" applyNumberFormat="1" applyFont="1" applyFill="1" applyBorder="1" applyAlignment="1">
      <alignment horizontal="center" vertical="center" wrapText="1"/>
      <protection/>
    </xf>
    <xf numFmtId="0" fontId="13" fillId="0" borderId="0" xfId="19" applyFont="1">
      <alignment/>
      <protection/>
    </xf>
    <xf numFmtId="0" fontId="23" fillId="0" borderId="0" xfId="0" applyFont="1" applyAlignment="1">
      <alignment/>
    </xf>
    <xf numFmtId="4" fontId="9" fillId="0" borderId="0" xfId="19" applyNumberFormat="1" applyFont="1" applyAlignment="1">
      <alignment horizontal="right"/>
      <protection/>
    </xf>
    <xf numFmtId="4" fontId="14" fillId="0" borderId="0" xfId="19" applyNumberFormat="1" applyFont="1" applyAlignment="1">
      <alignment horizontal="right"/>
      <protection/>
    </xf>
    <xf numFmtId="4" fontId="18" fillId="0" borderId="1" xfId="19" applyNumberFormat="1" applyFont="1" applyBorder="1" applyAlignment="1">
      <alignment horizontal="right" vertical="center"/>
      <protection/>
    </xf>
    <xf numFmtId="4" fontId="9" fillId="0" borderId="1" xfId="19" applyNumberFormat="1" applyFont="1" applyBorder="1" applyAlignment="1">
      <alignment horizontal="right" vertical="center"/>
      <protection/>
    </xf>
    <xf numFmtId="4" fontId="9" fillId="2" borderId="1" xfId="0" applyNumberFormat="1" applyFont="1" applyFill="1" applyBorder="1" applyAlignment="1">
      <alignment horizontal="right" vertical="center" wrapText="1"/>
    </xf>
    <xf numFmtId="4" fontId="9" fillId="2" borderId="1" xfId="19" applyNumberFormat="1" applyFont="1" applyFill="1" applyBorder="1" applyAlignment="1">
      <alignment horizontal="right" vertical="center"/>
      <protection/>
    </xf>
    <xf numFmtId="4" fontId="14" fillId="0" borderId="1" xfId="19" applyNumberFormat="1" applyFont="1" applyBorder="1" applyAlignment="1">
      <alignment horizontal="center" vertical="center" wrapText="1"/>
      <protection/>
    </xf>
    <xf numFmtId="4" fontId="9" fillId="0" borderId="0" xfId="18" applyNumberFormat="1" applyFont="1" applyAlignment="1">
      <alignment horizontal="right"/>
      <protection/>
    </xf>
    <xf numFmtId="4" fontId="18" fillId="0" borderId="1" xfId="18" applyNumberFormat="1" applyFont="1" applyFill="1" applyBorder="1" applyAlignment="1">
      <alignment horizontal="right" vertical="center" wrapText="1"/>
      <protection/>
    </xf>
    <xf numFmtId="4" fontId="18" fillId="0" borderId="1" xfId="18" applyNumberFormat="1" applyFont="1" applyFill="1" applyBorder="1" applyAlignment="1">
      <alignment horizontal="right" vertical="center"/>
      <protection/>
    </xf>
    <xf numFmtId="4" fontId="9" fillId="0" borderId="1" xfId="18" applyNumberFormat="1" applyFont="1" applyFill="1" applyBorder="1" applyAlignment="1">
      <alignment horizontal="right" vertical="center"/>
      <protection/>
    </xf>
    <xf numFmtId="4" fontId="9" fillId="0" borderId="1" xfId="18" applyNumberFormat="1" applyFont="1" applyBorder="1" applyAlignment="1">
      <alignment horizontal="right" vertical="center"/>
      <protection/>
    </xf>
    <xf numFmtId="4" fontId="18" fillId="0" borderId="1" xfId="18" applyNumberFormat="1" applyFont="1" applyBorder="1" applyAlignment="1">
      <alignment horizontal="right" vertical="center"/>
      <protection/>
    </xf>
    <xf numFmtId="4" fontId="18" fillId="0" borderId="0" xfId="18" applyNumberFormat="1" applyFont="1" applyBorder="1" applyAlignment="1">
      <alignment horizontal="right" vertical="center"/>
      <protection/>
    </xf>
    <xf numFmtId="4" fontId="9" fillId="0" borderId="0" xfId="18" applyNumberFormat="1" applyFont="1" applyAlignment="1">
      <alignment horizontal="right" vertical="center"/>
      <protection/>
    </xf>
    <xf numFmtId="4" fontId="14" fillId="0" borderId="1" xfId="18" applyNumberFormat="1" applyFont="1" applyBorder="1" applyAlignment="1">
      <alignment horizontal="center" vertical="center" wrapText="1"/>
      <protection/>
    </xf>
    <xf numFmtId="49" fontId="6" fillId="0" borderId="1" xfId="18" applyNumberFormat="1" applyFont="1" applyFill="1" applyBorder="1" applyAlignment="1">
      <alignment horizontal="center" vertical="center" wrapText="1"/>
      <protection/>
    </xf>
    <xf numFmtId="4" fontId="18" fillId="0" borderId="1" xfId="18" applyNumberFormat="1" applyFont="1" applyFill="1" applyBorder="1" applyAlignment="1">
      <alignment vertical="center"/>
      <protection/>
    </xf>
    <xf numFmtId="4" fontId="9" fillId="0" borderId="1" xfId="18" applyNumberFormat="1" applyFont="1" applyFill="1" applyBorder="1" applyAlignment="1">
      <alignment vertical="center"/>
      <protection/>
    </xf>
    <xf numFmtId="4" fontId="9" fillId="0" borderId="0" xfId="18" applyNumberFormat="1" applyFont="1" applyAlignment="1">
      <alignment/>
      <protection/>
    </xf>
    <xf numFmtId="4" fontId="18" fillId="0" borderId="1" xfId="18" applyNumberFormat="1" applyFont="1" applyFill="1" applyBorder="1" applyAlignment="1">
      <alignment vertical="center" wrapText="1"/>
      <protection/>
    </xf>
    <xf numFmtId="4" fontId="18" fillId="0" borderId="1" xfId="18" applyNumberFormat="1" applyFont="1" applyBorder="1" applyAlignment="1">
      <alignment vertical="center"/>
      <protection/>
    </xf>
    <xf numFmtId="4" fontId="9" fillId="0" borderId="1" xfId="18" applyNumberFormat="1" applyFont="1" applyBorder="1" applyAlignment="1">
      <alignment vertical="center"/>
      <protection/>
    </xf>
    <xf numFmtId="4" fontId="18" fillId="0" borderId="0" xfId="18" applyNumberFormat="1" applyFont="1" applyBorder="1" applyAlignment="1">
      <alignment vertical="center"/>
      <protection/>
    </xf>
    <xf numFmtId="4" fontId="9" fillId="0" borderId="0" xfId="18" applyNumberFormat="1" applyFont="1" applyAlignment="1">
      <alignment vertical="center"/>
      <protection/>
    </xf>
    <xf numFmtId="4" fontId="12" fillId="0" borderId="1" xfId="19" applyNumberFormat="1" applyFont="1" applyBorder="1" applyAlignment="1">
      <alignment horizontal="right" vertical="center"/>
      <protection/>
    </xf>
    <xf numFmtId="0" fontId="9" fillId="0" borderId="1" xfId="0" applyFont="1" applyFill="1" applyBorder="1" applyAlignment="1">
      <alignment horizontal="left" vertical="top" wrapText="1"/>
    </xf>
    <xf numFmtId="0" fontId="11" fillId="0" borderId="0" xfId="19" applyFont="1" applyAlignment="1">
      <alignment horizontal="center"/>
      <protection/>
    </xf>
    <xf numFmtId="0" fontId="13" fillId="0" borderId="0" xfId="0" applyFont="1" applyAlignment="1">
      <alignment wrapText="1"/>
    </xf>
    <xf numFmtId="0" fontId="9" fillId="0" borderId="0" xfId="20" applyFont="1" applyAlignment="1">
      <alignment horizontal="left"/>
      <protection/>
    </xf>
    <xf numFmtId="0" fontId="9" fillId="0" borderId="0" xfId="20" applyFont="1" applyAlignment="1">
      <alignment horizontal="left" indent="7"/>
      <protection/>
    </xf>
    <xf numFmtId="0" fontId="9" fillId="0" borderId="0" xfId="20" applyFont="1" applyFill="1" applyAlignment="1">
      <alignment horizontal="left" indent="7"/>
      <protection/>
    </xf>
    <xf numFmtId="0" fontId="12" fillId="0" borderId="0" xfId="0" applyFont="1" applyAlignment="1">
      <alignment/>
    </xf>
    <xf numFmtId="0" fontId="9" fillId="0" borderId="0" xfId="20" applyFont="1" applyAlignment="1">
      <alignment horizontal="left" indent="5"/>
      <protection/>
    </xf>
    <xf numFmtId="0" fontId="9" fillId="0" borderId="0" xfId="20" applyFont="1" applyFill="1" applyAlignment="1">
      <alignment horizontal="left" indent="5"/>
      <protection/>
    </xf>
    <xf numFmtId="0" fontId="13" fillId="0" borderId="1" xfId="0" applyFont="1" applyBorder="1" applyAlignment="1">
      <alignment vertical="center" wrapText="1"/>
    </xf>
    <xf numFmtId="0" fontId="14" fillId="0" borderId="2" xfId="19" applyFont="1" applyBorder="1" applyAlignment="1">
      <alignment horizontal="center" vertical="center" wrapText="1"/>
      <protection/>
    </xf>
    <xf numFmtId="0" fontId="5" fillId="0" borderId="2" xfId="0" applyFont="1" applyBorder="1" applyAlignment="1">
      <alignment vertical="center" wrapText="1"/>
    </xf>
    <xf numFmtId="0" fontId="16" fillId="0" borderId="0" xfId="19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9" fillId="0" borderId="0" xfId="18" applyFont="1" applyAlignment="1">
      <alignment vertical="center" wrapText="1"/>
      <protection/>
    </xf>
    <xf numFmtId="0" fontId="13" fillId="0" borderId="0" xfId="0" applyFont="1" applyAlignment="1">
      <alignment wrapText="1"/>
    </xf>
    <xf numFmtId="0" fontId="16" fillId="0" borderId="0" xfId="18" applyNumberFormat="1" applyFont="1" applyBorder="1" applyAlignment="1">
      <alignment horizontal="center" vertical="center" wrapText="1"/>
      <protection/>
    </xf>
    <xf numFmtId="0" fontId="14" fillId="0" borderId="0" xfId="18" applyNumberFormat="1" applyFont="1" applyBorder="1" applyAlignment="1">
      <alignment horizontal="center" vertical="center" wrapText="1"/>
      <protection/>
    </xf>
    <xf numFmtId="0" fontId="14" fillId="0" borderId="2" xfId="18" applyNumberFormat="1" applyFont="1" applyBorder="1" applyAlignment="1">
      <alignment horizontal="center" vertical="center" wrapText="1"/>
      <protection/>
    </xf>
  </cellXfs>
  <cellStyles count="11">
    <cellStyle name="Normal" xfId="0"/>
    <cellStyle name="Hyperlink" xfId="15"/>
    <cellStyle name="Currency" xfId="16"/>
    <cellStyle name="Currency [0]" xfId="17"/>
    <cellStyle name="Обычный_ведомств" xfId="18"/>
    <cellStyle name="Обычный_Доходы" xfId="19"/>
    <cellStyle name="Обычный_Лист1" xfId="20"/>
    <cellStyle name="Followed Hyperlink" xfId="21"/>
    <cellStyle name="Percent" xfId="22"/>
    <cellStyle name="Comma" xfId="23"/>
    <cellStyle name="Comma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"/>
  <sheetViews>
    <sheetView view="pageBreakPreview" zoomScaleSheetLayoutView="100" workbookViewId="0" topLeftCell="A76">
      <selection activeCell="A81" sqref="A81"/>
    </sheetView>
  </sheetViews>
  <sheetFormatPr defaultColWidth="8.796875" defaultRowHeight="15"/>
  <cols>
    <col min="1" max="1" width="52" style="16" customWidth="1"/>
    <col min="2" max="2" width="15.796875" style="16" customWidth="1"/>
    <col min="3" max="4" width="10.19921875" style="88" customWidth="1"/>
    <col min="5" max="16384" width="7.09765625" style="16" customWidth="1"/>
  </cols>
  <sheetData>
    <row r="1" spans="1:4" ht="15">
      <c r="A1" s="15" t="s">
        <v>371</v>
      </c>
      <c r="B1" s="117" t="s">
        <v>317</v>
      </c>
      <c r="C1" s="87"/>
      <c r="D1" s="87"/>
    </row>
    <row r="2" spans="1:4" ht="12.75" customHeight="1">
      <c r="A2" s="15"/>
      <c r="B2" s="117" t="s">
        <v>373</v>
      </c>
      <c r="C2" s="87"/>
      <c r="D2" s="87"/>
    </row>
    <row r="3" spans="1:4" ht="15">
      <c r="A3" s="15" t="s">
        <v>372</v>
      </c>
      <c r="B3" s="117" t="s">
        <v>374</v>
      </c>
      <c r="C3" s="87"/>
      <c r="D3" s="87"/>
    </row>
    <row r="4" spans="1:4" ht="15">
      <c r="A4" s="15"/>
      <c r="B4" s="117" t="s">
        <v>137</v>
      </c>
      <c r="C4" s="87"/>
      <c r="D4" s="87"/>
    </row>
    <row r="5" spans="2:4" ht="15">
      <c r="B5" s="117" t="s">
        <v>95</v>
      </c>
      <c r="C5" s="87"/>
      <c r="D5" s="87"/>
    </row>
    <row r="6" ht="15">
      <c r="B6" s="118" t="s">
        <v>394</v>
      </c>
    </row>
    <row r="7" ht="12.75">
      <c r="B7" s="17"/>
    </row>
    <row r="8" ht="12.75">
      <c r="B8" s="17"/>
    </row>
    <row r="9" spans="1:4" ht="20.25">
      <c r="A9" s="125" t="s">
        <v>319</v>
      </c>
      <c r="B9" s="125"/>
      <c r="C9" s="125"/>
      <c r="D9" s="126"/>
    </row>
    <row r="10" spans="1:4" ht="20.25" customHeight="1">
      <c r="A10" s="125" t="s">
        <v>320</v>
      </c>
      <c r="B10" s="125"/>
      <c r="C10" s="125"/>
      <c r="D10" s="126"/>
    </row>
    <row r="11" spans="1:4" ht="20.25" customHeight="1">
      <c r="A11" s="125" t="s">
        <v>322</v>
      </c>
      <c r="B11" s="125"/>
      <c r="C11" s="125"/>
      <c r="D11" s="126"/>
    </row>
    <row r="12" spans="1:4" ht="20.25" customHeight="1">
      <c r="A12" s="125" t="s">
        <v>393</v>
      </c>
      <c r="B12" s="125"/>
      <c r="C12" s="125"/>
      <c r="D12" s="126"/>
    </row>
    <row r="13" spans="1:4" ht="25.5" customHeight="1">
      <c r="A13" s="123"/>
      <c r="B13" s="124"/>
      <c r="C13" s="124"/>
      <c r="D13" s="16"/>
    </row>
    <row r="14" spans="1:4" ht="27.75" customHeight="1">
      <c r="A14" s="18" t="s">
        <v>2</v>
      </c>
      <c r="B14" s="18" t="s">
        <v>138</v>
      </c>
      <c r="C14" s="93" t="s">
        <v>376</v>
      </c>
      <c r="D14" s="93" t="s">
        <v>377</v>
      </c>
    </row>
    <row r="15" spans="1:4" ht="19.5" customHeight="1">
      <c r="A15" s="1" t="s">
        <v>139</v>
      </c>
      <c r="B15" s="2" t="s">
        <v>140</v>
      </c>
      <c r="C15" s="89">
        <f>C16+C37+C42</f>
        <v>53792.3</v>
      </c>
      <c r="D15" s="89">
        <f>D16+D37+D42</f>
        <v>45968.740000000005</v>
      </c>
    </row>
    <row r="16" spans="1:4" ht="15.75">
      <c r="A16" s="3" t="s">
        <v>141</v>
      </c>
      <c r="B16" s="4" t="s">
        <v>142</v>
      </c>
      <c r="C16" s="89">
        <f>C17+C25+C28</f>
        <v>48895</v>
      </c>
      <c r="D16" s="89">
        <f>D17+D25+D28</f>
        <v>41045.670000000006</v>
      </c>
    </row>
    <row r="17" spans="1:4" ht="33.75" customHeight="1">
      <c r="A17" s="11" t="s">
        <v>143</v>
      </c>
      <c r="B17" s="4" t="s">
        <v>144</v>
      </c>
      <c r="C17" s="90">
        <f>C18+C21+C24</f>
        <v>35985</v>
      </c>
      <c r="D17" s="90">
        <f>D18+D21+D24</f>
        <v>31971.28</v>
      </c>
    </row>
    <row r="18" spans="1:4" ht="31.5">
      <c r="A18" s="5" t="s">
        <v>145</v>
      </c>
      <c r="B18" s="4" t="s">
        <v>239</v>
      </c>
      <c r="C18" s="89">
        <f>C19+C20</f>
        <v>23550</v>
      </c>
      <c r="D18" s="89">
        <f>D19+D20</f>
        <v>22102.5</v>
      </c>
    </row>
    <row r="19" spans="1:4" ht="31.5">
      <c r="A19" s="5" t="s">
        <v>145</v>
      </c>
      <c r="B19" s="4" t="s">
        <v>146</v>
      </c>
      <c r="C19" s="90">
        <v>23545</v>
      </c>
      <c r="D19" s="90">
        <v>22101.14</v>
      </c>
    </row>
    <row r="20" spans="1:4" ht="47.25" customHeight="1">
      <c r="A20" s="5" t="s">
        <v>345</v>
      </c>
      <c r="B20" s="4" t="s">
        <v>346</v>
      </c>
      <c r="C20" s="90">
        <v>5</v>
      </c>
      <c r="D20" s="90">
        <v>1.36</v>
      </c>
    </row>
    <row r="21" spans="1:4" ht="47.25">
      <c r="A21" s="5" t="s">
        <v>147</v>
      </c>
      <c r="B21" s="4" t="s">
        <v>240</v>
      </c>
      <c r="C21" s="89">
        <f>C22+C23</f>
        <v>12430</v>
      </c>
      <c r="D21" s="89">
        <f>D22+D23</f>
        <v>9990.960000000001</v>
      </c>
    </row>
    <row r="22" spans="1:4" ht="63">
      <c r="A22" s="5" t="s">
        <v>347</v>
      </c>
      <c r="B22" s="4" t="s">
        <v>148</v>
      </c>
      <c r="C22" s="90">
        <v>12425</v>
      </c>
      <c r="D22" s="90">
        <v>9990.93</v>
      </c>
    </row>
    <row r="23" spans="1:4" ht="47.25" customHeight="1">
      <c r="A23" s="5" t="s">
        <v>359</v>
      </c>
      <c r="B23" s="4" t="s">
        <v>348</v>
      </c>
      <c r="C23" s="90">
        <v>5</v>
      </c>
      <c r="D23" s="90">
        <v>0.03</v>
      </c>
    </row>
    <row r="24" spans="1:4" ht="47.25">
      <c r="A24" s="5" t="s">
        <v>360</v>
      </c>
      <c r="B24" s="4" t="s">
        <v>339</v>
      </c>
      <c r="C24" s="89">
        <v>5</v>
      </c>
      <c r="D24" s="89">
        <v>-122.18</v>
      </c>
    </row>
    <row r="25" spans="1:4" ht="31.5">
      <c r="A25" s="5" t="s">
        <v>149</v>
      </c>
      <c r="B25" s="4" t="s">
        <v>241</v>
      </c>
      <c r="C25" s="89">
        <f>C26+C27</f>
        <v>10910</v>
      </c>
      <c r="D25" s="89">
        <f>D26+D27</f>
        <v>7910.66</v>
      </c>
    </row>
    <row r="26" spans="1:4" ht="31.5">
      <c r="A26" s="5" t="s">
        <v>149</v>
      </c>
      <c r="B26" s="4" t="s">
        <v>150</v>
      </c>
      <c r="C26" s="90">
        <v>10905</v>
      </c>
      <c r="D26" s="90">
        <v>7909.86</v>
      </c>
    </row>
    <row r="27" spans="1:4" ht="47.25">
      <c r="A27" s="5" t="s">
        <v>369</v>
      </c>
      <c r="B27" s="4" t="s">
        <v>370</v>
      </c>
      <c r="C27" s="90">
        <v>5</v>
      </c>
      <c r="D27" s="90">
        <v>0.8</v>
      </c>
    </row>
    <row r="28" spans="1:4" ht="31.5">
      <c r="A28" s="5" t="s">
        <v>151</v>
      </c>
      <c r="B28" s="4" t="s">
        <v>242</v>
      </c>
      <c r="C28" s="89">
        <f>C29</f>
        <v>2000</v>
      </c>
      <c r="D28" s="89">
        <f>D29</f>
        <v>1163.73</v>
      </c>
    </row>
    <row r="29" spans="1:4" ht="47.25">
      <c r="A29" s="5" t="s">
        <v>228</v>
      </c>
      <c r="B29" s="6" t="s">
        <v>152</v>
      </c>
      <c r="C29" s="90">
        <v>2000</v>
      </c>
      <c r="D29" s="90">
        <v>1163.73</v>
      </c>
    </row>
    <row r="30" spans="1:4" ht="47.25" customHeight="1" hidden="1">
      <c r="A30" s="3" t="s">
        <v>153</v>
      </c>
      <c r="B30" s="4" t="s">
        <v>154</v>
      </c>
      <c r="C30" s="89">
        <v>0</v>
      </c>
      <c r="D30" s="89">
        <v>0</v>
      </c>
    </row>
    <row r="31" spans="1:4" ht="51" customHeight="1" hidden="1">
      <c r="A31" s="5" t="s">
        <v>155</v>
      </c>
      <c r="B31" s="4" t="s">
        <v>156</v>
      </c>
      <c r="C31" s="90">
        <v>0</v>
      </c>
      <c r="D31" s="90">
        <v>0</v>
      </c>
    </row>
    <row r="32" spans="1:4" ht="44.25" customHeight="1" hidden="1">
      <c r="A32" s="5" t="s">
        <v>157</v>
      </c>
      <c r="B32" s="4" t="s">
        <v>158</v>
      </c>
      <c r="C32" s="90">
        <v>0</v>
      </c>
      <c r="D32" s="90">
        <v>0</v>
      </c>
    </row>
    <row r="33" spans="1:4" ht="31.5" customHeight="1" hidden="1">
      <c r="A33" s="5" t="s">
        <v>159</v>
      </c>
      <c r="B33" s="4" t="s">
        <v>160</v>
      </c>
      <c r="C33" s="90">
        <v>0</v>
      </c>
      <c r="D33" s="90">
        <v>0</v>
      </c>
    </row>
    <row r="34" spans="1:4" ht="31.5" customHeight="1" hidden="1">
      <c r="A34" s="3" t="s">
        <v>161</v>
      </c>
      <c r="B34" s="4" t="s">
        <v>162</v>
      </c>
      <c r="C34" s="89">
        <v>0</v>
      </c>
      <c r="D34" s="89">
        <v>0</v>
      </c>
    </row>
    <row r="35" spans="1:4" ht="31.5" customHeight="1" hidden="1">
      <c r="A35" s="5" t="s">
        <v>163</v>
      </c>
      <c r="B35" s="4" t="s">
        <v>164</v>
      </c>
      <c r="C35" s="90">
        <v>0</v>
      </c>
      <c r="D35" s="90">
        <v>0</v>
      </c>
    </row>
    <row r="36" spans="1:4" ht="31.5" customHeight="1" hidden="1">
      <c r="A36" s="5" t="s">
        <v>165</v>
      </c>
      <c r="B36" s="4" t="s">
        <v>166</v>
      </c>
      <c r="C36" s="90">
        <v>0</v>
      </c>
      <c r="D36" s="90">
        <v>0</v>
      </c>
    </row>
    <row r="37" spans="1:4" ht="31.5">
      <c r="A37" s="3" t="s">
        <v>167</v>
      </c>
      <c r="B37" s="4" t="s">
        <v>162</v>
      </c>
      <c r="C37" s="89">
        <f aca="true" t="shared" si="0" ref="C37:D40">C38</f>
        <v>42.3</v>
      </c>
      <c r="D37" s="89">
        <f t="shared" si="0"/>
        <v>10.4</v>
      </c>
    </row>
    <row r="38" spans="1:4" ht="15.75">
      <c r="A38" s="7" t="s">
        <v>237</v>
      </c>
      <c r="B38" s="4" t="s">
        <v>362</v>
      </c>
      <c r="C38" s="90">
        <f t="shared" si="0"/>
        <v>42.3</v>
      </c>
      <c r="D38" s="90">
        <f t="shared" si="0"/>
        <v>10.4</v>
      </c>
    </row>
    <row r="39" spans="1:4" ht="15.75">
      <c r="A39" s="7" t="s">
        <v>238</v>
      </c>
      <c r="B39" s="4" t="s">
        <v>363</v>
      </c>
      <c r="C39" s="90">
        <f t="shared" si="0"/>
        <v>42.3</v>
      </c>
      <c r="D39" s="90">
        <f t="shared" si="0"/>
        <v>10.4</v>
      </c>
    </row>
    <row r="40" spans="1:4" ht="47.25">
      <c r="A40" s="7" t="s">
        <v>229</v>
      </c>
      <c r="B40" s="4" t="s">
        <v>364</v>
      </c>
      <c r="C40" s="90">
        <f t="shared" si="0"/>
        <v>42.3</v>
      </c>
      <c r="D40" s="90">
        <f t="shared" si="0"/>
        <v>10.4</v>
      </c>
    </row>
    <row r="41" spans="1:4" ht="78.75">
      <c r="A41" s="7" t="s">
        <v>361</v>
      </c>
      <c r="B41" s="4" t="s">
        <v>365</v>
      </c>
      <c r="C41" s="90">
        <v>42.3</v>
      </c>
      <c r="D41" s="90">
        <v>10.4</v>
      </c>
    </row>
    <row r="42" spans="1:4" ht="15.75">
      <c r="A42" s="3" t="s">
        <v>168</v>
      </c>
      <c r="B42" s="4" t="s">
        <v>169</v>
      </c>
      <c r="C42" s="89">
        <f>C43+C44</f>
        <v>4855</v>
      </c>
      <c r="D42" s="89">
        <f>D43+D44</f>
        <v>4912.67</v>
      </c>
    </row>
    <row r="43" spans="1:4" ht="63">
      <c r="A43" s="5" t="s">
        <v>170</v>
      </c>
      <c r="B43" s="4" t="s">
        <v>243</v>
      </c>
      <c r="C43" s="90">
        <f>300</f>
        <v>300</v>
      </c>
      <c r="D43" s="90">
        <v>171.6</v>
      </c>
    </row>
    <row r="44" spans="1:4" ht="31.5">
      <c r="A44" s="5" t="s">
        <v>171</v>
      </c>
      <c r="B44" s="4" t="s">
        <v>172</v>
      </c>
      <c r="C44" s="89">
        <f>C45</f>
        <v>4555</v>
      </c>
      <c r="D44" s="89">
        <f>D45</f>
        <v>4741.07</v>
      </c>
    </row>
    <row r="45" spans="1:4" ht="63">
      <c r="A45" s="5" t="s">
        <v>230</v>
      </c>
      <c r="B45" s="4" t="s">
        <v>173</v>
      </c>
      <c r="C45" s="90">
        <f>C58+C59+C61+C60</f>
        <v>4555</v>
      </c>
      <c r="D45" s="90">
        <f>D58+D59+D61+D60</f>
        <v>4741.07</v>
      </c>
    </row>
    <row r="46" spans="1:4" ht="15.75" customHeight="1" hidden="1">
      <c r="A46" s="3" t="s">
        <v>174</v>
      </c>
      <c r="B46" s="4" t="s">
        <v>175</v>
      </c>
      <c r="C46" s="89">
        <v>0</v>
      </c>
      <c r="D46" s="89">
        <v>0</v>
      </c>
    </row>
    <row r="47" spans="1:4" ht="15.75" customHeight="1" hidden="1">
      <c r="A47" s="5" t="s">
        <v>176</v>
      </c>
      <c r="B47" s="4" t="s">
        <v>177</v>
      </c>
      <c r="C47" s="90">
        <v>0</v>
      </c>
      <c r="D47" s="90">
        <v>0</v>
      </c>
    </row>
    <row r="48" spans="1:4" ht="15.75" customHeight="1" hidden="1">
      <c r="A48" s="5" t="s">
        <v>178</v>
      </c>
      <c r="B48" s="4" t="s">
        <v>179</v>
      </c>
      <c r="C48" s="90">
        <v>0</v>
      </c>
      <c r="D48" s="90">
        <v>0</v>
      </c>
    </row>
    <row r="49" spans="1:4" ht="18.75" customHeight="1" hidden="1">
      <c r="A49" s="1" t="s">
        <v>180</v>
      </c>
      <c r="B49" s="4" t="s">
        <v>181</v>
      </c>
      <c r="C49" s="89">
        <v>100</v>
      </c>
      <c r="D49" s="89">
        <v>100</v>
      </c>
    </row>
    <row r="50" spans="1:4" ht="63" customHeight="1" hidden="1">
      <c r="A50" s="3" t="s">
        <v>182</v>
      </c>
      <c r="B50" s="4" t="s">
        <v>183</v>
      </c>
      <c r="C50" s="89">
        <v>0</v>
      </c>
      <c r="D50" s="89">
        <v>0</v>
      </c>
    </row>
    <row r="51" spans="1:6" s="9" customFormat="1" ht="31.5" customHeight="1" hidden="1">
      <c r="A51" s="20" t="s">
        <v>184</v>
      </c>
      <c r="B51" s="4" t="s">
        <v>185</v>
      </c>
      <c r="C51" s="91">
        <v>0</v>
      </c>
      <c r="D51" s="91">
        <v>0</v>
      </c>
      <c r="E51" s="8"/>
      <c r="F51" s="21">
        <f>F52</f>
        <v>168</v>
      </c>
    </row>
    <row r="52" spans="1:6" s="9" customFormat="1" ht="31.5" customHeight="1" hidden="1">
      <c r="A52" s="22" t="s">
        <v>186</v>
      </c>
      <c r="B52" s="4" t="s">
        <v>187</v>
      </c>
      <c r="C52" s="91">
        <v>0</v>
      </c>
      <c r="D52" s="91">
        <v>0</v>
      </c>
      <c r="E52" s="8"/>
      <c r="F52" s="21">
        <f>F53</f>
        <v>168</v>
      </c>
    </row>
    <row r="53" spans="1:6" s="9" customFormat="1" ht="31.5" customHeight="1" hidden="1">
      <c r="A53" s="22" t="s">
        <v>188</v>
      </c>
      <c r="B53" s="4" t="s">
        <v>189</v>
      </c>
      <c r="C53" s="90">
        <v>0</v>
      </c>
      <c r="D53" s="90">
        <v>0</v>
      </c>
      <c r="E53" s="8"/>
      <c r="F53" s="21">
        <v>168</v>
      </c>
    </row>
    <row r="54" spans="1:4" ht="31.5" customHeight="1" hidden="1">
      <c r="A54" s="5" t="s">
        <v>190</v>
      </c>
      <c r="B54" s="4" t="s">
        <v>191</v>
      </c>
      <c r="C54" s="90">
        <v>0</v>
      </c>
      <c r="D54" s="90">
        <v>0</v>
      </c>
    </row>
    <row r="55" spans="1:4" ht="15.75" customHeight="1" hidden="1">
      <c r="A55" s="5" t="s">
        <v>192</v>
      </c>
      <c r="B55" s="4" t="s">
        <v>193</v>
      </c>
      <c r="C55" s="90">
        <v>0</v>
      </c>
      <c r="D55" s="90">
        <v>0</v>
      </c>
    </row>
    <row r="56" spans="1:4" ht="15.75" customHeight="1" hidden="1">
      <c r="A56" s="5" t="s">
        <v>194</v>
      </c>
      <c r="B56" s="4" t="s">
        <v>195</v>
      </c>
      <c r="C56" s="90">
        <v>0</v>
      </c>
      <c r="D56" s="90">
        <v>0</v>
      </c>
    </row>
    <row r="57" spans="1:4" ht="18.75" customHeight="1" hidden="1">
      <c r="A57" s="5" t="s">
        <v>196</v>
      </c>
      <c r="B57" s="4" t="s">
        <v>197</v>
      </c>
      <c r="C57" s="90">
        <v>0</v>
      </c>
      <c r="D57" s="90">
        <v>0</v>
      </c>
    </row>
    <row r="58" spans="1:4" ht="78.75" customHeight="1">
      <c r="A58" s="5" t="s">
        <v>366</v>
      </c>
      <c r="B58" s="4" t="s">
        <v>244</v>
      </c>
      <c r="C58" s="90">
        <v>3955</v>
      </c>
      <c r="D58" s="90">
        <v>4189.57</v>
      </c>
    </row>
    <row r="59" spans="1:4" ht="78.75" customHeight="1">
      <c r="A59" s="5" t="s">
        <v>366</v>
      </c>
      <c r="B59" s="4" t="s">
        <v>245</v>
      </c>
      <c r="C59" s="90">
        <v>300</v>
      </c>
      <c r="D59" s="90">
        <v>299.5</v>
      </c>
    </row>
    <row r="60" spans="1:4" ht="78.75" customHeight="1">
      <c r="A60" s="5" t="s">
        <v>366</v>
      </c>
      <c r="B60" s="4" t="s">
        <v>368</v>
      </c>
      <c r="C60" s="90">
        <v>200</v>
      </c>
      <c r="D60" s="90">
        <v>200</v>
      </c>
    </row>
    <row r="61" spans="1:4" ht="78.75">
      <c r="A61" s="5" t="s">
        <v>366</v>
      </c>
      <c r="B61" s="4" t="s">
        <v>246</v>
      </c>
      <c r="C61" s="90">
        <v>100</v>
      </c>
      <c r="D61" s="90">
        <v>52</v>
      </c>
    </row>
    <row r="62" spans="1:4" ht="18.75" customHeight="1">
      <c r="A62" s="10" t="s">
        <v>174</v>
      </c>
      <c r="B62" s="4" t="s">
        <v>247</v>
      </c>
      <c r="C62" s="90">
        <v>0</v>
      </c>
      <c r="D62" s="90">
        <v>0</v>
      </c>
    </row>
    <row r="63" spans="1:4" ht="15.75">
      <c r="A63" s="11" t="s">
        <v>198</v>
      </c>
      <c r="B63" s="4" t="s">
        <v>248</v>
      </c>
      <c r="C63" s="90">
        <v>0</v>
      </c>
      <c r="D63" s="90">
        <v>0</v>
      </c>
    </row>
    <row r="64" spans="1:4" ht="44.25" customHeight="1">
      <c r="A64" s="5" t="s">
        <v>231</v>
      </c>
      <c r="B64" s="4" t="s">
        <v>199</v>
      </c>
      <c r="C64" s="90">
        <v>0</v>
      </c>
      <c r="D64" s="90">
        <v>0</v>
      </c>
    </row>
    <row r="65" spans="1:4" ht="15.75">
      <c r="A65" s="26" t="s">
        <v>176</v>
      </c>
      <c r="B65" s="4" t="s">
        <v>249</v>
      </c>
      <c r="C65" s="90">
        <v>0</v>
      </c>
      <c r="D65" s="90">
        <v>0</v>
      </c>
    </row>
    <row r="66" spans="1:4" ht="31.5">
      <c r="A66" s="11" t="s">
        <v>232</v>
      </c>
      <c r="B66" s="4" t="s">
        <v>200</v>
      </c>
      <c r="C66" s="90">
        <v>0</v>
      </c>
      <c r="D66" s="90">
        <v>0</v>
      </c>
    </row>
    <row r="67" spans="1:4" ht="18.75">
      <c r="A67" s="1" t="s">
        <v>180</v>
      </c>
      <c r="B67" s="4" t="s">
        <v>201</v>
      </c>
      <c r="C67" s="89">
        <f>C68</f>
        <v>44270.9</v>
      </c>
      <c r="D67" s="89">
        <f>D68</f>
        <v>13426.6</v>
      </c>
    </row>
    <row r="68" spans="1:4" ht="47.25">
      <c r="A68" s="3" t="s">
        <v>202</v>
      </c>
      <c r="B68" s="4" t="s">
        <v>203</v>
      </c>
      <c r="C68" s="89">
        <f>C69+C72</f>
        <v>44270.9</v>
      </c>
      <c r="D68" s="89">
        <f>D69+D72</f>
        <v>13426.6</v>
      </c>
    </row>
    <row r="69" spans="1:4" ht="31.5">
      <c r="A69" s="12" t="s">
        <v>234</v>
      </c>
      <c r="B69" s="4" t="s">
        <v>349</v>
      </c>
      <c r="C69" s="89">
        <f>C70</f>
        <v>28000</v>
      </c>
      <c r="D69" s="89">
        <f>D70</f>
        <v>1275.2</v>
      </c>
    </row>
    <row r="70" spans="1:4" ht="15.75">
      <c r="A70" s="12" t="s">
        <v>192</v>
      </c>
      <c r="B70" s="4" t="s">
        <v>350</v>
      </c>
      <c r="C70" s="90">
        <f>C71</f>
        <v>28000</v>
      </c>
      <c r="D70" s="90">
        <f>D71</f>
        <v>1275.2</v>
      </c>
    </row>
    <row r="71" spans="1:4" ht="31.5">
      <c r="A71" s="12" t="s">
        <v>235</v>
      </c>
      <c r="B71" s="4" t="s">
        <v>351</v>
      </c>
      <c r="C71" s="90">
        <v>28000</v>
      </c>
      <c r="D71" s="90">
        <v>1275.2</v>
      </c>
    </row>
    <row r="72" spans="1:4" ht="15.75" customHeight="1">
      <c r="A72" s="12" t="s">
        <v>353</v>
      </c>
      <c r="B72" s="4" t="s">
        <v>352</v>
      </c>
      <c r="C72" s="89">
        <f>C73+C77</f>
        <v>16270.9</v>
      </c>
      <c r="D72" s="89">
        <f>D73+D77</f>
        <v>12151.4</v>
      </c>
    </row>
    <row r="73" spans="1:4" ht="31.5">
      <c r="A73" s="12" t="s">
        <v>204</v>
      </c>
      <c r="B73" s="4" t="s">
        <v>332</v>
      </c>
      <c r="C73" s="90">
        <f>C74</f>
        <v>2591.1</v>
      </c>
      <c r="D73" s="90">
        <f>D74</f>
        <v>1961.4</v>
      </c>
    </row>
    <row r="74" spans="1:4" ht="47.25">
      <c r="A74" s="11" t="s">
        <v>392</v>
      </c>
      <c r="B74" s="4" t="s">
        <v>333</v>
      </c>
      <c r="C74" s="90">
        <f>C75+C76</f>
        <v>2591.1</v>
      </c>
      <c r="D74" s="90">
        <f>D75+D76</f>
        <v>1961.4</v>
      </c>
    </row>
    <row r="75" spans="1:4" ht="63">
      <c r="A75" s="11" t="s">
        <v>205</v>
      </c>
      <c r="B75" s="4" t="s">
        <v>334</v>
      </c>
      <c r="C75" s="92">
        <v>2584.6</v>
      </c>
      <c r="D75" s="92">
        <v>1954.9</v>
      </c>
    </row>
    <row r="76" spans="1:4" ht="96" customHeight="1">
      <c r="A76" s="122" t="s">
        <v>210</v>
      </c>
      <c r="B76" s="4" t="s">
        <v>331</v>
      </c>
      <c r="C76" s="92">
        <v>6.5</v>
      </c>
      <c r="D76" s="92">
        <v>6.5</v>
      </c>
    </row>
    <row r="77" spans="1:4" ht="47.25">
      <c r="A77" s="12" t="s">
        <v>354</v>
      </c>
      <c r="B77" s="4" t="s">
        <v>335</v>
      </c>
      <c r="C77" s="90">
        <f>C78</f>
        <v>13679.8</v>
      </c>
      <c r="D77" s="90">
        <f>D78</f>
        <v>10190</v>
      </c>
    </row>
    <row r="78" spans="1:4" ht="63">
      <c r="A78" s="12" t="s">
        <v>233</v>
      </c>
      <c r="B78" s="4" t="s">
        <v>336</v>
      </c>
      <c r="C78" s="90">
        <f>C79+C80</f>
        <v>13679.8</v>
      </c>
      <c r="D78" s="90">
        <f>D79+D80</f>
        <v>10190</v>
      </c>
    </row>
    <row r="79" spans="1:4" ht="47.25">
      <c r="A79" s="13" t="s">
        <v>206</v>
      </c>
      <c r="B79" s="4" t="s">
        <v>337</v>
      </c>
      <c r="C79" s="92">
        <v>8773.4</v>
      </c>
      <c r="D79" s="92">
        <v>6380</v>
      </c>
    </row>
    <row r="80" spans="1:4" ht="47.25">
      <c r="A80" s="11" t="s">
        <v>207</v>
      </c>
      <c r="B80" s="4" t="s">
        <v>338</v>
      </c>
      <c r="C80" s="92">
        <v>4906.4</v>
      </c>
      <c r="D80" s="92">
        <v>3810</v>
      </c>
    </row>
    <row r="81" spans="1:4" ht="111.75" customHeight="1">
      <c r="A81" s="14" t="s">
        <v>208</v>
      </c>
      <c r="B81" s="4" t="s">
        <v>356</v>
      </c>
      <c r="C81" s="92">
        <v>0</v>
      </c>
      <c r="D81" s="92">
        <v>0</v>
      </c>
    </row>
    <row r="82" spans="1:4" ht="126">
      <c r="A82" s="11" t="s">
        <v>250</v>
      </c>
      <c r="B82" s="4" t="s">
        <v>355</v>
      </c>
      <c r="C82" s="92">
        <v>0</v>
      </c>
      <c r="D82" s="92">
        <v>0</v>
      </c>
    </row>
    <row r="83" spans="1:4" ht="15.75">
      <c r="A83" s="23" t="s">
        <v>0</v>
      </c>
      <c r="B83" s="24"/>
      <c r="C83" s="89">
        <f>C15+C67</f>
        <v>98063.20000000001</v>
      </c>
      <c r="D83" s="89">
        <f>D15+D67</f>
        <v>59395.340000000004</v>
      </c>
    </row>
  </sheetData>
  <mergeCells count="5">
    <mergeCell ref="A13:C13"/>
    <mergeCell ref="A9:D9"/>
    <mergeCell ref="A10:D10"/>
    <mergeCell ref="A11:D11"/>
    <mergeCell ref="A12:D12"/>
  </mergeCells>
  <printOptions/>
  <pageMargins left="0.984251968503937" right="0.3937007874015748" top="0.5905511811023623" bottom="0.5905511811023623" header="0.2755905511811024" footer="0.15748031496062992"/>
  <pageSetup fitToHeight="3" fitToWidth="1" horizontalDpi="600" verticalDpi="600" orientation="portrait" paperSize="9" scale="83" r:id="rId1"/>
  <rowBreaks count="2" manualBreakCount="2">
    <brk id="42" max="255" man="1"/>
    <brk id="7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view="pageBreakPreview" zoomScaleSheetLayoutView="100" workbookViewId="0" topLeftCell="A103">
      <selection activeCell="B72" sqref="B72"/>
    </sheetView>
  </sheetViews>
  <sheetFormatPr defaultColWidth="8.796875" defaultRowHeight="15"/>
  <cols>
    <col min="1" max="1" width="6.69921875" style="29" customWidth="1"/>
    <col min="2" max="2" width="32.59765625" style="29" customWidth="1"/>
    <col min="3" max="3" width="8.3984375" style="29" customWidth="1"/>
    <col min="4" max="4" width="6.3984375" style="74" bestFit="1" customWidth="1"/>
    <col min="5" max="5" width="10.296875" style="75" customWidth="1"/>
    <col min="6" max="6" width="9" style="75" customWidth="1"/>
    <col min="7" max="8" width="9.796875" style="101" customWidth="1"/>
    <col min="9" max="16384" width="8.8984375" style="19" customWidth="1"/>
  </cols>
  <sheetData>
    <row r="1" spans="1:8" ht="15.75" customHeight="1">
      <c r="A1" s="15" t="s">
        <v>371</v>
      </c>
      <c r="B1" s="15"/>
      <c r="C1" s="27"/>
      <c r="D1" s="117" t="s">
        <v>378</v>
      </c>
      <c r="E1" s="117"/>
      <c r="F1" s="117"/>
      <c r="G1" s="117"/>
      <c r="H1" s="117"/>
    </row>
    <row r="2" spans="1:8" ht="15.75">
      <c r="A2" s="15"/>
      <c r="B2" s="15"/>
      <c r="C2" s="27"/>
      <c r="D2" s="117" t="s">
        <v>373</v>
      </c>
      <c r="E2" s="117"/>
      <c r="F2" s="117"/>
      <c r="G2" s="117"/>
      <c r="H2" s="117"/>
    </row>
    <row r="3" spans="1:8" ht="15.75">
      <c r="A3" s="15" t="s">
        <v>372</v>
      </c>
      <c r="B3" s="15"/>
      <c r="C3" s="30"/>
      <c r="D3" s="117" t="s">
        <v>374</v>
      </c>
      <c r="E3" s="117"/>
      <c r="F3" s="117"/>
      <c r="G3" s="117"/>
      <c r="H3" s="117"/>
    </row>
    <row r="4" spans="1:8" ht="15.75">
      <c r="A4" s="127"/>
      <c r="B4" s="128"/>
      <c r="C4" s="30"/>
      <c r="D4" s="117" t="s">
        <v>137</v>
      </c>
      <c r="E4" s="117"/>
      <c r="F4" s="117"/>
      <c r="G4" s="117"/>
      <c r="H4" s="117"/>
    </row>
    <row r="5" spans="1:8" ht="15.75">
      <c r="A5" s="28"/>
      <c r="B5" s="30"/>
      <c r="C5" s="30"/>
      <c r="D5" s="117" t="s">
        <v>95</v>
      </c>
      <c r="E5" s="117"/>
      <c r="F5" s="117"/>
      <c r="G5" s="117"/>
      <c r="H5" s="117"/>
    </row>
    <row r="6" spans="1:8" ht="15.75">
      <c r="A6" s="28"/>
      <c r="B6" s="30"/>
      <c r="C6" s="30"/>
      <c r="D6" s="118" t="s">
        <v>394</v>
      </c>
      <c r="E6" s="118"/>
      <c r="F6" s="118"/>
      <c r="G6" s="118"/>
      <c r="H6" s="118"/>
    </row>
    <row r="7" spans="1:8" ht="15.75">
      <c r="A7" s="28"/>
      <c r="B7" s="30"/>
      <c r="C7" s="30"/>
      <c r="D7" s="31"/>
      <c r="E7" s="31"/>
      <c r="F7" s="31"/>
      <c r="G7" s="94"/>
      <c r="H7" s="94"/>
    </row>
    <row r="8" spans="1:8" ht="15.75">
      <c r="A8" s="28"/>
      <c r="B8" s="30"/>
      <c r="C8" s="30"/>
      <c r="D8" s="31"/>
      <c r="E8" s="31"/>
      <c r="F8" s="31"/>
      <c r="G8" s="94"/>
      <c r="H8" s="94"/>
    </row>
    <row r="9" spans="1:8" ht="20.25">
      <c r="A9" s="129" t="s">
        <v>381</v>
      </c>
      <c r="B9" s="129"/>
      <c r="C9" s="129"/>
      <c r="D9" s="129"/>
      <c r="E9" s="129"/>
      <c r="F9" s="129"/>
      <c r="G9" s="129"/>
      <c r="H9" s="129"/>
    </row>
    <row r="10" spans="1:8" ht="20.25">
      <c r="A10" s="129" t="s">
        <v>318</v>
      </c>
      <c r="B10" s="129"/>
      <c r="C10" s="129"/>
      <c r="D10" s="129"/>
      <c r="E10" s="129"/>
      <c r="F10" s="129"/>
      <c r="G10" s="129"/>
      <c r="H10" s="129"/>
    </row>
    <row r="11" spans="1:8" ht="20.25">
      <c r="A11" s="129" t="s">
        <v>382</v>
      </c>
      <c r="B11" s="129"/>
      <c r="C11" s="129"/>
      <c r="D11" s="129"/>
      <c r="E11" s="129"/>
      <c r="F11" s="129"/>
      <c r="G11" s="129"/>
      <c r="H11" s="129"/>
    </row>
    <row r="12" spans="1:8" ht="20.25">
      <c r="A12" s="129" t="s">
        <v>393</v>
      </c>
      <c r="B12" s="129"/>
      <c r="C12" s="129"/>
      <c r="D12" s="129"/>
      <c r="E12" s="129"/>
      <c r="F12" s="129"/>
      <c r="G12" s="129"/>
      <c r="H12" s="129"/>
    </row>
    <row r="13" spans="1:8" s="83" customFormat="1" ht="25.5" customHeight="1">
      <c r="A13" s="130"/>
      <c r="B13" s="130"/>
      <c r="C13" s="130"/>
      <c r="D13" s="130"/>
      <c r="E13" s="130"/>
      <c r="F13" s="130"/>
      <c r="G13" s="130"/>
      <c r="H13" s="130"/>
    </row>
    <row r="14" spans="1:8" s="83" customFormat="1" ht="76.5">
      <c r="A14" s="34" t="s">
        <v>1</v>
      </c>
      <c r="B14" s="82" t="s">
        <v>2</v>
      </c>
      <c r="C14" s="32" t="s">
        <v>321</v>
      </c>
      <c r="D14" s="32" t="s">
        <v>3</v>
      </c>
      <c r="E14" s="33" t="s">
        <v>4</v>
      </c>
      <c r="F14" s="33" t="s">
        <v>125</v>
      </c>
      <c r="G14" s="102" t="s">
        <v>379</v>
      </c>
      <c r="H14" s="102" t="s">
        <v>380</v>
      </c>
    </row>
    <row r="15" spans="1:8" ht="15.75">
      <c r="A15" s="35" t="s">
        <v>5</v>
      </c>
      <c r="B15" s="36" t="s">
        <v>6</v>
      </c>
      <c r="C15" s="36" t="s">
        <v>9</v>
      </c>
      <c r="D15" s="36"/>
      <c r="E15" s="37"/>
      <c r="F15" s="37"/>
      <c r="G15" s="95">
        <f>G16</f>
        <v>7854.3</v>
      </c>
      <c r="H15" s="95">
        <f>H16</f>
        <v>5038.41</v>
      </c>
    </row>
    <row r="16" spans="1:8" ht="22.5" customHeight="1">
      <c r="A16" s="35" t="s">
        <v>7</v>
      </c>
      <c r="B16" s="38" t="s">
        <v>8</v>
      </c>
      <c r="C16" s="37" t="s">
        <v>9</v>
      </c>
      <c r="D16" s="39" t="s">
        <v>10</v>
      </c>
      <c r="E16" s="40"/>
      <c r="F16" s="37"/>
      <c r="G16" s="95">
        <f>G17+G20</f>
        <v>7854.3</v>
      </c>
      <c r="H16" s="95">
        <f>H17+H20</f>
        <v>5038.41</v>
      </c>
    </row>
    <row r="17" spans="1:8" ht="57">
      <c r="A17" s="37" t="s">
        <v>11</v>
      </c>
      <c r="B17" s="38" t="s">
        <v>46</v>
      </c>
      <c r="C17" s="41" t="s">
        <v>9</v>
      </c>
      <c r="D17" s="39" t="s">
        <v>12</v>
      </c>
      <c r="E17" s="42"/>
      <c r="F17" s="39"/>
      <c r="G17" s="96">
        <f>G18</f>
        <v>1213.7</v>
      </c>
      <c r="H17" s="96">
        <f>H18</f>
        <v>903.2</v>
      </c>
    </row>
    <row r="18" spans="1:8" ht="30">
      <c r="A18" s="41" t="s">
        <v>13</v>
      </c>
      <c r="B18" s="43" t="s">
        <v>14</v>
      </c>
      <c r="C18" s="41" t="s">
        <v>9</v>
      </c>
      <c r="D18" s="44" t="s">
        <v>12</v>
      </c>
      <c r="E18" s="39" t="s">
        <v>259</v>
      </c>
      <c r="F18" s="39"/>
      <c r="G18" s="96">
        <f>G19</f>
        <v>1213.7</v>
      </c>
      <c r="H18" s="96">
        <f>H19</f>
        <v>903.2</v>
      </c>
    </row>
    <row r="19" spans="1:8" ht="93.75" customHeight="1">
      <c r="A19" s="41"/>
      <c r="B19" s="43" t="s">
        <v>130</v>
      </c>
      <c r="C19" s="41" t="s">
        <v>9</v>
      </c>
      <c r="D19" s="44" t="s">
        <v>12</v>
      </c>
      <c r="E19" s="44" t="s">
        <v>259</v>
      </c>
      <c r="F19" s="39" t="s">
        <v>129</v>
      </c>
      <c r="G19" s="97">
        <v>1213.7</v>
      </c>
      <c r="H19" s="97">
        <v>903.2</v>
      </c>
    </row>
    <row r="20" spans="1:8" ht="71.25">
      <c r="A20" s="37" t="s">
        <v>15</v>
      </c>
      <c r="B20" s="38" t="s">
        <v>47</v>
      </c>
      <c r="C20" s="37" t="s">
        <v>9</v>
      </c>
      <c r="D20" s="39" t="s">
        <v>16</v>
      </c>
      <c r="E20" s="39"/>
      <c r="F20" s="39"/>
      <c r="G20" s="96">
        <f>G21+G25+G27</f>
        <v>6640.6</v>
      </c>
      <c r="H20" s="96">
        <f>H21+H25+H27</f>
        <v>4135.21</v>
      </c>
    </row>
    <row r="21" spans="1:8" ht="60">
      <c r="A21" s="41" t="s">
        <v>17</v>
      </c>
      <c r="B21" s="43" t="s">
        <v>18</v>
      </c>
      <c r="C21" s="41" t="s">
        <v>9</v>
      </c>
      <c r="D21" s="44" t="s">
        <v>16</v>
      </c>
      <c r="E21" s="39" t="s">
        <v>260</v>
      </c>
      <c r="F21" s="39"/>
      <c r="G21" s="96">
        <f>G22+G24+G23</f>
        <v>6455.5</v>
      </c>
      <c r="H21" s="96">
        <f>H22+H24+H23</f>
        <v>4063.17</v>
      </c>
    </row>
    <row r="22" spans="1:8" ht="96" customHeight="1">
      <c r="A22" s="41"/>
      <c r="B22" s="43" t="s">
        <v>130</v>
      </c>
      <c r="C22" s="41" t="s">
        <v>9</v>
      </c>
      <c r="D22" s="44" t="s">
        <v>16</v>
      </c>
      <c r="E22" s="44" t="s">
        <v>260</v>
      </c>
      <c r="F22" s="39" t="s">
        <v>129</v>
      </c>
      <c r="G22" s="96">
        <f>3295+0.6+994</f>
        <v>4289.6</v>
      </c>
      <c r="H22" s="96">
        <f>2114.39+0.45+653.53+0.01</f>
        <v>2768.38</v>
      </c>
    </row>
    <row r="23" spans="1:8" ht="45">
      <c r="A23" s="41"/>
      <c r="B23" s="46" t="s">
        <v>284</v>
      </c>
      <c r="C23" s="41" t="s">
        <v>9</v>
      </c>
      <c r="D23" s="44" t="s">
        <v>16</v>
      </c>
      <c r="E23" s="44" t="s">
        <v>260</v>
      </c>
      <c r="F23" s="39" t="s">
        <v>132</v>
      </c>
      <c r="G23" s="96">
        <f>183+1976.9</f>
        <v>2159.9</v>
      </c>
      <c r="H23" s="96">
        <f>105.62+1187</f>
        <v>1292.62</v>
      </c>
    </row>
    <row r="24" spans="1:8" ht="15.75">
      <c r="A24" s="41"/>
      <c r="B24" s="45" t="s">
        <v>135</v>
      </c>
      <c r="C24" s="41" t="s">
        <v>9</v>
      </c>
      <c r="D24" s="44" t="s">
        <v>16</v>
      </c>
      <c r="E24" s="44" t="s">
        <v>260</v>
      </c>
      <c r="F24" s="39" t="s">
        <v>134</v>
      </c>
      <c r="G24" s="96">
        <v>6</v>
      </c>
      <c r="H24" s="96">
        <v>2.17</v>
      </c>
    </row>
    <row r="25" spans="1:8" ht="61.5" customHeight="1">
      <c r="A25" s="41" t="s">
        <v>215</v>
      </c>
      <c r="B25" s="43" t="s">
        <v>91</v>
      </c>
      <c r="C25" s="41" t="s">
        <v>9</v>
      </c>
      <c r="D25" s="39" t="s">
        <v>16</v>
      </c>
      <c r="E25" s="39" t="s">
        <v>261</v>
      </c>
      <c r="F25" s="44"/>
      <c r="G25" s="96">
        <f>G26</f>
        <v>113.1</v>
      </c>
      <c r="H25" s="96">
        <f>H26</f>
        <v>18.04</v>
      </c>
    </row>
    <row r="26" spans="1:8" ht="90.75" customHeight="1">
      <c r="A26" s="41"/>
      <c r="B26" s="47" t="s">
        <v>130</v>
      </c>
      <c r="C26" s="41" t="s">
        <v>9</v>
      </c>
      <c r="D26" s="44" t="s">
        <v>16</v>
      </c>
      <c r="E26" s="44" t="s">
        <v>261</v>
      </c>
      <c r="F26" s="39" t="s">
        <v>129</v>
      </c>
      <c r="G26" s="97">
        <v>113.1</v>
      </c>
      <c r="H26" s="97">
        <v>18.04</v>
      </c>
    </row>
    <row r="27" spans="1:8" ht="60">
      <c r="A27" s="41"/>
      <c r="B27" s="47" t="s">
        <v>92</v>
      </c>
      <c r="C27" s="41" t="s">
        <v>9</v>
      </c>
      <c r="D27" s="44" t="s">
        <v>16</v>
      </c>
      <c r="E27" s="44" t="s">
        <v>283</v>
      </c>
      <c r="F27" s="39"/>
      <c r="G27" s="96">
        <f>G28</f>
        <v>72</v>
      </c>
      <c r="H27" s="96">
        <f>H28</f>
        <v>54</v>
      </c>
    </row>
    <row r="28" spans="1:8" ht="15.75">
      <c r="A28" s="41"/>
      <c r="B28" s="47" t="s">
        <v>135</v>
      </c>
      <c r="C28" s="41" t="s">
        <v>9</v>
      </c>
      <c r="D28" s="44" t="s">
        <v>16</v>
      </c>
      <c r="E28" s="44" t="s">
        <v>283</v>
      </c>
      <c r="F28" s="39" t="s">
        <v>134</v>
      </c>
      <c r="G28" s="97">
        <v>72</v>
      </c>
      <c r="H28" s="97">
        <v>54</v>
      </c>
    </row>
    <row r="29" spans="1:8" ht="15.75">
      <c r="A29" s="37" t="s">
        <v>20</v>
      </c>
      <c r="B29" s="36" t="s">
        <v>21</v>
      </c>
      <c r="C29" s="37" t="s">
        <v>23</v>
      </c>
      <c r="D29" s="44"/>
      <c r="E29" s="44"/>
      <c r="F29" s="44"/>
      <c r="G29" s="96">
        <f>G30+G55+G96+G100+G68+G82+G78+G114+G110</f>
        <v>89313.1</v>
      </c>
      <c r="H29" s="96">
        <f>H30+H55+H96+H100+H68+H82+H78+H114+H110</f>
        <v>38247.21</v>
      </c>
    </row>
    <row r="30" spans="1:8" ht="24" customHeight="1">
      <c r="A30" s="37" t="s">
        <v>22</v>
      </c>
      <c r="B30" s="38" t="s">
        <v>8</v>
      </c>
      <c r="C30" s="37" t="s">
        <v>23</v>
      </c>
      <c r="D30" s="39" t="s">
        <v>10</v>
      </c>
      <c r="E30" s="44"/>
      <c r="F30" s="44"/>
      <c r="G30" s="96">
        <f>G31+G46+G43</f>
        <v>17005.2</v>
      </c>
      <c r="H30" s="96">
        <f>H31+H46+H43</f>
        <v>10635.7</v>
      </c>
    </row>
    <row r="31" spans="1:8" ht="71.25" customHeight="1">
      <c r="A31" s="37" t="s">
        <v>24</v>
      </c>
      <c r="B31" s="48" t="s">
        <v>48</v>
      </c>
      <c r="C31" s="41" t="s">
        <v>23</v>
      </c>
      <c r="D31" s="39" t="s">
        <v>25</v>
      </c>
      <c r="E31" s="44"/>
      <c r="F31" s="44"/>
      <c r="G31" s="96">
        <f>G41+G34+G32+G38</f>
        <v>10794.1</v>
      </c>
      <c r="H31" s="96">
        <f>H41+H34+H32+H38</f>
        <v>6777.45</v>
      </c>
    </row>
    <row r="32" spans="1:8" ht="45">
      <c r="A32" s="41" t="s">
        <v>26</v>
      </c>
      <c r="B32" s="43" t="s">
        <v>27</v>
      </c>
      <c r="C32" s="41" t="s">
        <v>23</v>
      </c>
      <c r="D32" s="44" t="s">
        <v>25</v>
      </c>
      <c r="E32" s="39" t="s">
        <v>262</v>
      </c>
      <c r="F32" s="44"/>
      <c r="G32" s="96">
        <f>G33</f>
        <v>1213.7</v>
      </c>
      <c r="H32" s="96">
        <f>H33</f>
        <v>890.69</v>
      </c>
    </row>
    <row r="33" spans="1:8" ht="92.25" customHeight="1">
      <c r="A33" s="49"/>
      <c r="B33" s="43" t="s">
        <v>130</v>
      </c>
      <c r="C33" s="41" t="s">
        <v>23</v>
      </c>
      <c r="D33" s="44" t="s">
        <v>25</v>
      </c>
      <c r="E33" s="44" t="s">
        <v>262</v>
      </c>
      <c r="F33" s="39" t="s">
        <v>129</v>
      </c>
      <c r="G33" s="97">
        <v>1213.7</v>
      </c>
      <c r="H33" s="97">
        <v>890.69</v>
      </c>
    </row>
    <row r="34" spans="1:8" ht="30">
      <c r="A34" s="49" t="s">
        <v>28</v>
      </c>
      <c r="B34" s="50" t="s">
        <v>29</v>
      </c>
      <c r="C34" s="41" t="s">
        <v>23</v>
      </c>
      <c r="D34" s="44" t="s">
        <v>25</v>
      </c>
      <c r="E34" s="39" t="s">
        <v>263</v>
      </c>
      <c r="F34" s="44"/>
      <c r="G34" s="96">
        <f>G35+G36+G37</f>
        <v>6989.3</v>
      </c>
      <c r="H34" s="96">
        <f>H35+H36+H37</f>
        <v>4188.14</v>
      </c>
    </row>
    <row r="35" spans="1:8" ht="89.25" customHeight="1">
      <c r="A35" s="37"/>
      <c r="B35" s="43" t="s">
        <v>130</v>
      </c>
      <c r="C35" s="41" t="s">
        <v>23</v>
      </c>
      <c r="D35" s="44" t="s">
        <v>25</v>
      </c>
      <c r="E35" s="44" t="s">
        <v>263</v>
      </c>
      <c r="F35" s="39" t="s">
        <v>129</v>
      </c>
      <c r="G35" s="97">
        <f>4453+1377.3</f>
        <v>5830.3</v>
      </c>
      <c r="H35" s="97">
        <f>2712.96+797.83</f>
        <v>3510.79</v>
      </c>
    </row>
    <row r="36" spans="1:8" ht="45" customHeight="1">
      <c r="A36" s="41"/>
      <c r="B36" s="58" t="s">
        <v>121</v>
      </c>
      <c r="C36" s="41" t="s">
        <v>23</v>
      </c>
      <c r="D36" s="44" t="s">
        <v>25</v>
      </c>
      <c r="E36" s="44" t="s">
        <v>263</v>
      </c>
      <c r="F36" s="39" t="s">
        <v>132</v>
      </c>
      <c r="G36" s="96">
        <f>615+524</f>
        <v>1139</v>
      </c>
      <c r="H36" s="96">
        <f>392.42+280.76</f>
        <v>673.1800000000001</v>
      </c>
    </row>
    <row r="37" spans="1:8" ht="15.75">
      <c r="A37" s="41"/>
      <c r="B37" s="45" t="s">
        <v>135</v>
      </c>
      <c r="C37" s="41" t="s">
        <v>23</v>
      </c>
      <c r="D37" s="44" t="s">
        <v>25</v>
      </c>
      <c r="E37" s="44" t="s">
        <v>263</v>
      </c>
      <c r="F37" s="39" t="s">
        <v>134</v>
      </c>
      <c r="G37" s="96">
        <f>15+5</f>
        <v>20</v>
      </c>
      <c r="H37" s="96">
        <f>2.72+1.45</f>
        <v>4.17</v>
      </c>
    </row>
    <row r="38" spans="1:8" ht="77.25" customHeight="1">
      <c r="A38" s="41" t="s">
        <v>136</v>
      </c>
      <c r="B38" s="47" t="s">
        <v>293</v>
      </c>
      <c r="C38" s="41" t="s">
        <v>23</v>
      </c>
      <c r="D38" s="44" t="s">
        <v>25</v>
      </c>
      <c r="E38" s="39" t="s">
        <v>290</v>
      </c>
      <c r="F38" s="44"/>
      <c r="G38" s="96">
        <f>G39+G40</f>
        <v>2584.6</v>
      </c>
      <c r="H38" s="96">
        <f>H39+H40</f>
        <v>1692.12</v>
      </c>
    </row>
    <row r="39" spans="1:8" ht="90">
      <c r="A39" s="41" t="s">
        <v>254</v>
      </c>
      <c r="B39" s="43" t="s">
        <v>130</v>
      </c>
      <c r="C39" s="41" t="s">
        <v>23</v>
      </c>
      <c r="D39" s="44" t="s">
        <v>25</v>
      </c>
      <c r="E39" s="44" t="s">
        <v>290</v>
      </c>
      <c r="F39" s="39" t="s">
        <v>129</v>
      </c>
      <c r="G39" s="97">
        <f>1847.3+557.9</f>
        <v>2405.2</v>
      </c>
      <c r="H39" s="97">
        <f>1269.55+338.26</f>
        <v>1607.81</v>
      </c>
    </row>
    <row r="40" spans="1:8" ht="45">
      <c r="A40" s="41" t="s">
        <v>255</v>
      </c>
      <c r="B40" s="46" t="s">
        <v>284</v>
      </c>
      <c r="C40" s="41" t="s">
        <v>23</v>
      </c>
      <c r="D40" s="44" t="s">
        <v>25</v>
      </c>
      <c r="E40" s="44" t="s">
        <v>290</v>
      </c>
      <c r="F40" s="39" t="s">
        <v>132</v>
      </c>
      <c r="G40" s="97">
        <f>20+159.4</f>
        <v>179.4</v>
      </c>
      <c r="H40" s="97">
        <f>3.47+80.84</f>
        <v>84.31</v>
      </c>
    </row>
    <row r="41" spans="1:8" ht="65.25" customHeight="1">
      <c r="A41" s="49" t="s">
        <v>256</v>
      </c>
      <c r="B41" s="45" t="s">
        <v>292</v>
      </c>
      <c r="C41" s="41" t="s">
        <v>23</v>
      </c>
      <c r="D41" s="44" t="s">
        <v>25</v>
      </c>
      <c r="E41" s="51" t="s">
        <v>291</v>
      </c>
      <c r="F41" s="44"/>
      <c r="G41" s="96">
        <f>G42</f>
        <v>6.5</v>
      </c>
      <c r="H41" s="96">
        <f>H42</f>
        <v>6.5</v>
      </c>
    </row>
    <row r="42" spans="1:8" ht="45" customHeight="1">
      <c r="A42" s="52"/>
      <c r="B42" s="46" t="s">
        <v>284</v>
      </c>
      <c r="C42" s="41" t="s">
        <v>23</v>
      </c>
      <c r="D42" s="44" t="s">
        <v>25</v>
      </c>
      <c r="E42" s="53" t="s">
        <v>291</v>
      </c>
      <c r="F42" s="39" t="s">
        <v>132</v>
      </c>
      <c r="G42" s="97">
        <v>6.5</v>
      </c>
      <c r="H42" s="97">
        <v>6.5</v>
      </c>
    </row>
    <row r="43" spans="1:8" ht="15.75">
      <c r="A43" s="37" t="s">
        <v>216</v>
      </c>
      <c r="B43" s="54" t="s">
        <v>107</v>
      </c>
      <c r="C43" s="41" t="s">
        <v>23</v>
      </c>
      <c r="D43" s="39" t="s">
        <v>111</v>
      </c>
      <c r="E43" s="44"/>
      <c r="F43" s="39"/>
      <c r="G43" s="96">
        <v>20</v>
      </c>
      <c r="H43" s="96">
        <f>H44</f>
        <v>0</v>
      </c>
    </row>
    <row r="44" spans="1:8" ht="15.75">
      <c r="A44" s="49" t="s">
        <v>217</v>
      </c>
      <c r="B44" s="43" t="s">
        <v>108</v>
      </c>
      <c r="C44" s="41" t="s">
        <v>23</v>
      </c>
      <c r="D44" s="44" t="s">
        <v>111</v>
      </c>
      <c r="E44" s="39" t="s">
        <v>281</v>
      </c>
      <c r="F44" s="39"/>
      <c r="G44" s="97">
        <v>20</v>
      </c>
      <c r="H44" s="97">
        <f>H45</f>
        <v>0</v>
      </c>
    </row>
    <row r="45" spans="1:8" ht="15.75">
      <c r="A45" s="41"/>
      <c r="B45" s="45" t="s">
        <v>135</v>
      </c>
      <c r="C45" s="41" t="s">
        <v>23</v>
      </c>
      <c r="D45" s="44" t="s">
        <v>111</v>
      </c>
      <c r="E45" s="44" t="s">
        <v>281</v>
      </c>
      <c r="F45" s="39" t="s">
        <v>134</v>
      </c>
      <c r="G45" s="96">
        <v>20</v>
      </c>
      <c r="H45" s="96">
        <v>0</v>
      </c>
    </row>
    <row r="46" spans="1:8" ht="15.75">
      <c r="A46" s="37" t="s">
        <v>109</v>
      </c>
      <c r="B46" s="38" t="s">
        <v>19</v>
      </c>
      <c r="C46" s="41" t="s">
        <v>23</v>
      </c>
      <c r="D46" s="39" t="s">
        <v>83</v>
      </c>
      <c r="E46" s="44"/>
      <c r="F46" s="44"/>
      <c r="G46" s="96">
        <f>G47+G49+G53</f>
        <v>6191.099999999999</v>
      </c>
      <c r="H46" s="96">
        <f>H47+H49+H53</f>
        <v>3858.2500000000005</v>
      </c>
    </row>
    <row r="47" spans="1:8" ht="30">
      <c r="A47" s="49" t="s">
        <v>110</v>
      </c>
      <c r="B47" s="43" t="s">
        <v>96</v>
      </c>
      <c r="C47" s="41" t="s">
        <v>23</v>
      </c>
      <c r="D47" s="44" t="s">
        <v>83</v>
      </c>
      <c r="E47" s="40" t="s">
        <v>282</v>
      </c>
      <c r="F47" s="39"/>
      <c r="G47" s="96">
        <f>G48</f>
        <v>150</v>
      </c>
      <c r="H47" s="96">
        <f>H48</f>
        <v>50</v>
      </c>
    </row>
    <row r="48" spans="1:8" ht="45">
      <c r="A48" s="41"/>
      <c r="B48" s="46" t="s">
        <v>284</v>
      </c>
      <c r="C48" s="41" t="s">
        <v>23</v>
      </c>
      <c r="D48" s="44" t="s">
        <v>83</v>
      </c>
      <c r="E48" s="55" t="s">
        <v>282</v>
      </c>
      <c r="F48" s="39" t="s">
        <v>132</v>
      </c>
      <c r="G48" s="97">
        <v>150</v>
      </c>
      <c r="H48" s="97">
        <v>50</v>
      </c>
    </row>
    <row r="49" spans="1:8" ht="62.25" customHeight="1">
      <c r="A49" s="49" t="s">
        <v>221</v>
      </c>
      <c r="B49" s="56" t="s">
        <v>127</v>
      </c>
      <c r="C49" s="41" t="s">
        <v>23</v>
      </c>
      <c r="D49" s="53" t="s">
        <v>83</v>
      </c>
      <c r="E49" s="39" t="s">
        <v>267</v>
      </c>
      <c r="F49" s="39"/>
      <c r="G49" s="96">
        <f>G50+G51+G52</f>
        <v>5681.099999999999</v>
      </c>
      <c r="H49" s="96">
        <f>H50+H51+H52</f>
        <v>3538.2500000000005</v>
      </c>
    </row>
    <row r="50" spans="1:8" ht="81.75" customHeight="1">
      <c r="A50" s="41"/>
      <c r="B50" s="57" t="s">
        <v>130</v>
      </c>
      <c r="C50" s="41" t="s">
        <v>23</v>
      </c>
      <c r="D50" s="53" t="s">
        <v>83</v>
      </c>
      <c r="E50" s="44" t="s">
        <v>267</v>
      </c>
      <c r="F50" s="39" t="s">
        <v>129</v>
      </c>
      <c r="G50" s="97">
        <f>4197.7+1267.7</f>
        <v>5465.4</v>
      </c>
      <c r="H50" s="97">
        <f>2621.39+837.03</f>
        <v>3458.42</v>
      </c>
    </row>
    <row r="51" spans="1:8" ht="45" customHeight="1">
      <c r="A51" s="37"/>
      <c r="B51" s="113" t="s">
        <v>284</v>
      </c>
      <c r="C51" s="41" t="s">
        <v>23</v>
      </c>
      <c r="D51" s="53" t="s">
        <v>83</v>
      </c>
      <c r="E51" s="44" t="s">
        <v>267</v>
      </c>
      <c r="F51" s="39" t="s">
        <v>132</v>
      </c>
      <c r="G51" s="97">
        <f>35+170.7</f>
        <v>205.7</v>
      </c>
      <c r="H51" s="97">
        <f>1.47+71.06</f>
        <v>72.53</v>
      </c>
    </row>
    <row r="52" spans="1:8" ht="15.75">
      <c r="A52" s="41"/>
      <c r="B52" s="45" t="s">
        <v>135</v>
      </c>
      <c r="C52" s="41" t="s">
        <v>23</v>
      </c>
      <c r="D52" s="53" t="s">
        <v>83</v>
      </c>
      <c r="E52" s="44" t="s">
        <v>267</v>
      </c>
      <c r="F52" s="39" t="s">
        <v>134</v>
      </c>
      <c r="G52" s="97">
        <v>10</v>
      </c>
      <c r="H52" s="97">
        <v>7.3</v>
      </c>
    </row>
    <row r="53" spans="1:8" ht="45">
      <c r="A53" s="49" t="s">
        <v>222</v>
      </c>
      <c r="B53" s="58" t="s">
        <v>115</v>
      </c>
      <c r="C53" s="41" t="s">
        <v>23</v>
      </c>
      <c r="D53" s="53" t="s">
        <v>83</v>
      </c>
      <c r="E53" s="39" t="s">
        <v>265</v>
      </c>
      <c r="F53" s="39"/>
      <c r="G53" s="96">
        <f>G54</f>
        <v>360</v>
      </c>
      <c r="H53" s="96">
        <f>H54</f>
        <v>270</v>
      </c>
    </row>
    <row r="54" spans="1:8" ht="45">
      <c r="A54" s="49"/>
      <c r="B54" s="46" t="s">
        <v>284</v>
      </c>
      <c r="C54" s="41" t="s">
        <v>23</v>
      </c>
      <c r="D54" s="53" t="s">
        <v>83</v>
      </c>
      <c r="E54" s="44" t="s">
        <v>265</v>
      </c>
      <c r="F54" s="39" t="s">
        <v>132</v>
      </c>
      <c r="G54" s="97">
        <v>360</v>
      </c>
      <c r="H54" s="97">
        <v>270</v>
      </c>
    </row>
    <row r="55" spans="1:8" ht="28.5">
      <c r="A55" s="35" t="s">
        <v>30</v>
      </c>
      <c r="B55" s="38" t="s">
        <v>31</v>
      </c>
      <c r="C55" s="41" t="s">
        <v>23</v>
      </c>
      <c r="D55" s="39" t="s">
        <v>32</v>
      </c>
      <c r="E55" s="44"/>
      <c r="F55" s="44"/>
      <c r="G55" s="96">
        <f>G56+G59</f>
        <v>800</v>
      </c>
      <c r="H55" s="96">
        <f>H56+H59</f>
        <v>622.99</v>
      </c>
    </row>
    <row r="56" spans="1:8" ht="57">
      <c r="A56" s="35" t="s">
        <v>33</v>
      </c>
      <c r="B56" s="38" t="s">
        <v>97</v>
      </c>
      <c r="C56" s="41" t="s">
        <v>23</v>
      </c>
      <c r="D56" s="39" t="s">
        <v>34</v>
      </c>
      <c r="E56" s="44"/>
      <c r="F56" s="44"/>
      <c r="G56" s="96">
        <f>G57</f>
        <v>550</v>
      </c>
      <c r="H56" s="96">
        <f>H57</f>
        <v>374.89</v>
      </c>
    </row>
    <row r="57" spans="1:8" ht="60">
      <c r="A57" s="49" t="s">
        <v>35</v>
      </c>
      <c r="B57" s="43" t="s">
        <v>98</v>
      </c>
      <c r="C57" s="41" t="s">
        <v>23</v>
      </c>
      <c r="D57" s="44" t="s">
        <v>34</v>
      </c>
      <c r="E57" s="51" t="s">
        <v>268</v>
      </c>
      <c r="F57" s="39"/>
      <c r="G57" s="96">
        <f>G58</f>
        <v>550</v>
      </c>
      <c r="H57" s="96">
        <f>H58</f>
        <v>374.89</v>
      </c>
    </row>
    <row r="58" spans="1:8" ht="45">
      <c r="A58" s="49"/>
      <c r="B58" s="46" t="s">
        <v>284</v>
      </c>
      <c r="C58" s="41" t="s">
        <v>23</v>
      </c>
      <c r="D58" s="44" t="s">
        <v>34</v>
      </c>
      <c r="E58" s="53" t="s">
        <v>268</v>
      </c>
      <c r="F58" s="39" t="s">
        <v>132</v>
      </c>
      <c r="G58" s="97">
        <v>550</v>
      </c>
      <c r="H58" s="97">
        <v>374.89</v>
      </c>
    </row>
    <row r="59" spans="1:8" ht="42.75">
      <c r="A59" s="35" t="s">
        <v>51</v>
      </c>
      <c r="B59" s="54" t="s">
        <v>50</v>
      </c>
      <c r="C59" s="41" t="s">
        <v>23</v>
      </c>
      <c r="D59" s="39" t="s">
        <v>49</v>
      </c>
      <c r="E59" s="39"/>
      <c r="F59" s="39"/>
      <c r="G59" s="96">
        <f>G60+G66+G62+G64</f>
        <v>250</v>
      </c>
      <c r="H59" s="96">
        <f>H60+H66+H62+H64</f>
        <v>248.09999999999997</v>
      </c>
    </row>
    <row r="60" spans="1:8" ht="46.5" customHeight="1">
      <c r="A60" s="49" t="s">
        <v>52</v>
      </c>
      <c r="B60" s="43" t="s">
        <v>105</v>
      </c>
      <c r="C60" s="41" t="s">
        <v>23</v>
      </c>
      <c r="D60" s="44" t="s">
        <v>49</v>
      </c>
      <c r="E60" s="51" t="s">
        <v>275</v>
      </c>
      <c r="F60" s="39"/>
      <c r="G60" s="96">
        <f>G61</f>
        <v>50</v>
      </c>
      <c r="H60" s="96">
        <f>H61</f>
        <v>50</v>
      </c>
    </row>
    <row r="61" spans="1:8" ht="45">
      <c r="A61" s="37"/>
      <c r="B61" s="46" t="s">
        <v>284</v>
      </c>
      <c r="C61" s="41" t="s">
        <v>23</v>
      </c>
      <c r="D61" s="44" t="s">
        <v>49</v>
      </c>
      <c r="E61" s="53" t="s">
        <v>275</v>
      </c>
      <c r="F61" s="39" t="s">
        <v>132</v>
      </c>
      <c r="G61" s="97">
        <v>50</v>
      </c>
      <c r="H61" s="97">
        <v>50</v>
      </c>
    </row>
    <row r="62" spans="1:8" ht="45">
      <c r="A62" s="49" t="s">
        <v>54</v>
      </c>
      <c r="B62" s="43" t="s">
        <v>106</v>
      </c>
      <c r="C62" s="41" t="s">
        <v>23</v>
      </c>
      <c r="D62" s="44" t="s">
        <v>49</v>
      </c>
      <c r="E62" s="51" t="s">
        <v>276</v>
      </c>
      <c r="F62" s="44"/>
      <c r="G62" s="96">
        <f>G63</f>
        <v>50</v>
      </c>
      <c r="H62" s="96">
        <f>H63</f>
        <v>49.95</v>
      </c>
    </row>
    <row r="63" spans="1:8" ht="45">
      <c r="A63" s="41"/>
      <c r="B63" s="46" t="s">
        <v>284</v>
      </c>
      <c r="C63" s="41" t="s">
        <v>23</v>
      </c>
      <c r="D63" s="44" t="s">
        <v>49</v>
      </c>
      <c r="E63" s="53" t="s">
        <v>276</v>
      </c>
      <c r="F63" s="39" t="s">
        <v>132</v>
      </c>
      <c r="G63" s="97">
        <v>50</v>
      </c>
      <c r="H63" s="97">
        <v>49.95</v>
      </c>
    </row>
    <row r="64" spans="1:8" ht="90">
      <c r="A64" s="41" t="s">
        <v>55</v>
      </c>
      <c r="B64" s="43" t="s">
        <v>367</v>
      </c>
      <c r="C64" s="41" t="s">
        <v>23</v>
      </c>
      <c r="D64" s="44" t="s">
        <v>49</v>
      </c>
      <c r="E64" s="39" t="s">
        <v>277</v>
      </c>
      <c r="F64" s="44"/>
      <c r="G64" s="96">
        <f>G65</f>
        <v>50</v>
      </c>
      <c r="H64" s="96">
        <f>H65</f>
        <v>49.95</v>
      </c>
    </row>
    <row r="65" spans="1:8" ht="45">
      <c r="A65" s="41"/>
      <c r="B65" s="46" t="s">
        <v>284</v>
      </c>
      <c r="C65" s="41" t="s">
        <v>23</v>
      </c>
      <c r="D65" s="44" t="s">
        <v>49</v>
      </c>
      <c r="E65" s="44" t="s">
        <v>277</v>
      </c>
      <c r="F65" s="39" t="s">
        <v>132</v>
      </c>
      <c r="G65" s="97">
        <v>50</v>
      </c>
      <c r="H65" s="97">
        <v>49.95</v>
      </c>
    </row>
    <row r="66" spans="1:8" ht="61.5" customHeight="1">
      <c r="A66" s="41" t="s">
        <v>104</v>
      </c>
      <c r="B66" s="50" t="s">
        <v>99</v>
      </c>
      <c r="C66" s="41" t="s">
        <v>23</v>
      </c>
      <c r="D66" s="44" t="s">
        <v>49</v>
      </c>
      <c r="E66" s="40" t="s">
        <v>278</v>
      </c>
      <c r="F66" s="39"/>
      <c r="G66" s="96">
        <f>G67</f>
        <v>100</v>
      </c>
      <c r="H66" s="96">
        <f>H67</f>
        <v>98.2</v>
      </c>
    </row>
    <row r="67" spans="1:8" ht="45">
      <c r="A67" s="41"/>
      <c r="B67" s="46" t="s">
        <v>284</v>
      </c>
      <c r="C67" s="41" t="s">
        <v>23</v>
      </c>
      <c r="D67" s="44" t="s">
        <v>49</v>
      </c>
      <c r="E67" s="55" t="s">
        <v>278</v>
      </c>
      <c r="F67" s="39" t="s">
        <v>132</v>
      </c>
      <c r="G67" s="97">
        <v>100</v>
      </c>
      <c r="H67" s="97">
        <v>98.2</v>
      </c>
    </row>
    <row r="68" spans="1:8" ht="24.75" customHeight="1">
      <c r="A68" s="35" t="s">
        <v>36</v>
      </c>
      <c r="B68" s="38" t="s">
        <v>57</v>
      </c>
      <c r="C68" s="41" t="s">
        <v>23</v>
      </c>
      <c r="D68" s="39" t="s">
        <v>56</v>
      </c>
      <c r="E68" s="44"/>
      <c r="F68" s="44"/>
      <c r="G68" s="96">
        <f>G69</f>
        <v>42152.4</v>
      </c>
      <c r="H68" s="96">
        <f>H69</f>
        <v>6552.05</v>
      </c>
    </row>
    <row r="69" spans="1:8" ht="25.5" customHeight="1">
      <c r="A69" s="35" t="s">
        <v>37</v>
      </c>
      <c r="B69" s="54" t="s">
        <v>68</v>
      </c>
      <c r="C69" s="41" t="s">
        <v>23</v>
      </c>
      <c r="D69" s="39" t="s">
        <v>69</v>
      </c>
      <c r="E69" s="44"/>
      <c r="F69" s="44"/>
      <c r="G69" s="96">
        <f>G70</f>
        <v>42152.4</v>
      </c>
      <c r="H69" s="96">
        <f>H70</f>
        <v>6552.05</v>
      </c>
    </row>
    <row r="70" spans="1:8" ht="28.5">
      <c r="A70" s="49"/>
      <c r="B70" s="54" t="s">
        <v>102</v>
      </c>
      <c r="C70" s="41" t="s">
        <v>23</v>
      </c>
      <c r="D70" s="44" t="s">
        <v>69</v>
      </c>
      <c r="E70" s="39" t="s">
        <v>274</v>
      </c>
      <c r="F70" s="44"/>
      <c r="G70" s="96">
        <f>G71+G73</f>
        <v>42152.4</v>
      </c>
      <c r="H70" s="96">
        <f>H71+H73</f>
        <v>6552.05</v>
      </c>
    </row>
    <row r="71" spans="1:8" ht="45">
      <c r="A71" s="41" t="s">
        <v>84</v>
      </c>
      <c r="B71" s="43" t="s">
        <v>218</v>
      </c>
      <c r="C71" s="41" t="s">
        <v>23</v>
      </c>
      <c r="D71" s="44" t="s">
        <v>69</v>
      </c>
      <c r="E71" s="39" t="s">
        <v>273</v>
      </c>
      <c r="F71" s="44"/>
      <c r="G71" s="96">
        <f>G72</f>
        <v>10283</v>
      </c>
      <c r="H71" s="96">
        <f>H72</f>
        <v>2669.66</v>
      </c>
    </row>
    <row r="72" spans="1:8" ht="45">
      <c r="A72" s="41"/>
      <c r="B72" s="46" t="s">
        <v>284</v>
      </c>
      <c r="C72" s="41" t="s">
        <v>23</v>
      </c>
      <c r="D72" s="44" t="s">
        <v>69</v>
      </c>
      <c r="E72" s="44" t="s">
        <v>273</v>
      </c>
      <c r="F72" s="39" t="s">
        <v>132</v>
      </c>
      <c r="G72" s="97">
        <v>10283</v>
      </c>
      <c r="H72" s="97">
        <v>2669.66</v>
      </c>
    </row>
    <row r="73" spans="1:8" ht="45">
      <c r="A73" s="49" t="s">
        <v>251</v>
      </c>
      <c r="B73" s="43" t="s">
        <v>236</v>
      </c>
      <c r="C73" s="49" t="s">
        <v>23</v>
      </c>
      <c r="D73" s="53" t="s">
        <v>69</v>
      </c>
      <c r="E73" s="39"/>
      <c r="F73" s="39"/>
      <c r="G73" s="96">
        <f>G74+G76</f>
        <v>31869.4</v>
      </c>
      <c r="H73" s="96">
        <f>H74+H76</f>
        <v>3882.3900000000003</v>
      </c>
    </row>
    <row r="74" spans="1:8" ht="45">
      <c r="A74" s="59" t="s">
        <v>252</v>
      </c>
      <c r="B74" s="80" t="s">
        <v>299</v>
      </c>
      <c r="C74" s="49" t="s">
        <v>23</v>
      </c>
      <c r="D74" s="53" t="s">
        <v>69</v>
      </c>
      <c r="E74" s="39" t="s">
        <v>298</v>
      </c>
      <c r="F74" s="39"/>
      <c r="G74" s="97">
        <f>G75</f>
        <v>28000</v>
      </c>
      <c r="H74" s="97">
        <f>H75</f>
        <v>1275.2</v>
      </c>
    </row>
    <row r="75" spans="1:8" ht="45">
      <c r="A75" s="59"/>
      <c r="B75" s="46" t="s">
        <v>284</v>
      </c>
      <c r="C75" s="49" t="s">
        <v>23</v>
      </c>
      <c r="D75" s="53" t="s">
        <v>69</v>
      </c>
      <c r="E75" s="44" t="s">
        <v>298</v>
      </c>
      <c r="F75" s="51" t="s">
        <v>132</v>
      </c>
      <c r="G75" s="98">
        <v>28000</v>
      </c>
      <c r="H75" s="98">
        <v>1275.2</v>
      </c>
    </row>
    <row r="76" spans="1:8" ht="57" customHeight="1">
      <c r="A76" s="59" t="s">
        <v>253</v>
      </c>
      <c r="B76" s="58" t="s">
        <v>288</v>
      </c>
      <c r="C76" s="49" t="s">
        <v>23</v>
      </c>
      <c r="D76" s="53" t="s">
        <v>69</v>
      </c>
      <c r="E76" s="39" t="s">
        <v>297</v>
      </c>
      <c r="F76" s="39"/>
      <c r="G76" s="97">
        <f>G77</f>
        <v>3869.4</v>
      </c>
      <c r="H76" s="97">
        <f>H77</f>
        <v>2607.19</v>
      </c>
    </row>
    <row r="77" spans="1:8" ht="30.75" customHeight="1">
      <c r="A77" s="59"/>
      <c r="B77" s="60" t="s">
        <v>131</v>
      </c>
      <c r="C77" s="49" t="s">
        <v>23</v>
      </c>
      <c r="D77" s="53" t="s">
        <v>69</v>
      </c>
      <c r="E77" s="44" t="s">
        <v>297</v>
      </c>
      <c r="F77" s="51" t="s">
        <v>132</v>
      </c>
      <c r="G77" s="97">
        <v>3869.4</v>
      </c>
      <c r="H77" s="97">
        <v>2607.19</v>
      </c>
    </row>
    <row r="78" spans="1:8" ht="15.75">
      <c r="A78" s="35" t="s">
        <v>38</v>
      </c>
      <c r="B78" s="54" t="s">
        <v>82</v>
      </c>
      <c r="C78" s="41" t="s">
        <v>23</v>
      </c>
      <c r="D78" s="39" t="s">
        <v>78</v>
      </c>
      <c r="E78" s="44"/>
      <c r="F78" s="44"/>
      <c r="G78" s="96">
        <f aca="true" t="shared" si="0" ref="G78:H80">G79</f>
        <v>100</v>
      </c>
      <c r="H78" s="96">
        <f t="shared" si="0"/>
        <v>99.9</v>
      </c>
    </row>
    <row r="79" spans="1:8" ht="28.5">
      <c r="A79" s="35" t="s">
        <v>39</v>
      </c>
      <c r="B79" s="54" t="s">
        <v>81</v>
      </c>
      <c r="C79" s="41" t="s">
        <v>23</v>
      </c>
      <c r="D79" s="39" t="s">
        <v>79</v>
      </c>
      <c r="E79" s="44"/>
      <c r="F79" s="44"/>
      <c r="G79" s="96">
        <f t="shared" si="0"/>
        <v>100</v>
      </c>
      <c r="H79" s="96">
        <f t="shared" si="0"/>
        <v>99.9</v>
      </c>
    </row>
    <row r="80" spans="1:8" ht="45">
      <c r="A80" s="41" t="s">
        <v>100</v>
      </c>
      <c r="B80" s="43" t="s">
        <v>101</v>
      </c>
      <c r="C80" s="41" t="s">
        <v>23</v>
      </c>
      <c r="D80" s="44" t="s">
        <v>79</v>
      </c>
      <c r="E80" s="51" t="s">
        <v>269</v>
      </c>
      <c r="F80" s="44"/>
      <c r="G80" s="97">
        <f t="shared" si="0"/>
        <v>100</v>
      </c>
      <c r="H80" s="97">
        <f t="shared" si="0"/>
        <v>99.9</v>
      </c>
    </row>
    <row r="81" spans="1:8" ht="45">
      <c r="A81" s="41"/>
      <c r="B81" s="46" t="s">
        <v>284</v>
      </c>
      <c r="C81" s="41" t="s">
        <v>23</v>
      </c>
      <c r="D81" s="44" t="s">
        <v>79</v>
      </c>
      <c r="E81" s="53" t="s">
        <v>269</v>
      </c>
      <c r="F81" s="39" t="s">
        <v>132</v>
      </c>
      <c r="G81" s="97">
        <v>100</v>
      </c>
      <c r="H81" s="97">
        <v>99.9</v>
      </c>
    </row>
    <row r="82" spans="1:8" ht="15.75">
      <c r="A82" s="35" t="s">
        <v>59</v>
      </c>
      <c r="B82" s="38" t="s">
        <v>65</v>
      </c>
      <c r="C82" s="41" t="s">
        <v>23</v>
      </c>
      <c r="D82" s="39" t="s">
        <v>66</v>
      </c>
      <c r="E82" s="44"/>
      <c r="F82" s="39"/>
      <c r="G82" s="96">
        <f>G91+G83+G86</f>
        <v>8081</v>
      </c>
      <c r="H82" s="96">
        <f>H91+H83+H86</f>
        <v>5740.009999999999</v>
      </c>
    </row>
    <row r="83" spans="1:8" ht="42.75">
      <c r="A83" s="37" t="s">
        <v>60</v>
      </c>
      <c r="B83" s="81" t="s">
        <v>114</v>
      </c>
      <c r="C83" s="41" t="s">
        <v>23</v>
      </c>
      <c r="D83" s="39" t="s">
        <v>112</v>
      </c>
      <c r="E83" s="44"/>
      <c r="F83" s="39"/>
      <c r="G83" s="96">
        <f>G84</f>
        <v>50</v>
      </c>
      <c r="H83" s="96">
        <f>H84</f>
        <v>20</v>
      </c>
    </row>
    <row r="84" spans="1:8" ht="105">
      <c r="A84" s="41" t="s">
        <v>219</v>
      </c>
      <c r="B84" s="58" t="s">
        <v>113</v>
      </c>
      <c r="C84" s="41" t="s">
        <v>23</v>
      </c>
      <c r="D84" s="44" t="s">
        <v>112</v>
      </c>
      <c r="E84" s="39" t="s">
        <v>258</v>
      </c>
      <c r="F84" s="39"/>
      <c r="G84" s="97">
        <f>G85</f>
        <v>50</v>
      </c>
      <c r="H84" s="97">
        <f>H85</f>
        <v>20</v>
      </c>
    </row>
    <row r="85" spans="1:8" ht="45">
      <c r="A85" s="41"/>
      <c r="B85" s="46" t="s">
        <v>284</v>
      </c>
      <c r="C85" s="41" t="s">
        <v>23</v>
      </c>
      <c r="D85" s="44" t="s">
        <v>112</v>
      </c>
      <c r="E85" s="44" t="s">
        <v>258</v>
      </c>
      <c r="F85" s="39" t="s">
        <v>132</v>
      </c>
      <c r="G85" s="97">
        <v>50</v>
      </c>
      <c r="H85" s="97">
        <v>20</v>
      </c>
    </row>
    <row r="86" spans="1:8" ht="15.75">
      <c r="A86" s="61" t="s">
        <v>224</v>
      </c>
      <c r="B86" s="38" t="s">
        <v>325</v>
      </c>
      <c r="C86" s="41" t="s">
        <v>23</v>
      </c>
      <c r="D86" s="39" t="s">
        <v>67</v>
      </c>
      <c r="E86" s="44"/>
      <c r="F86" s="39"/>
      <c r="G86" s="96">
        <f>G87</f>
        <v>6181</v>
      </c>
      <c r="H86" s="96">
        <f>H87</f>
        <v>4417.219999999999</v>
      </c>
    </row>
    <row r="87" spans="1:8" ht="75" customHeight="1">
      <c r="A87" s="62" t="s">
        <v>225</v>
      </c>
      <c r="B87" s="58" t="s">
        <v>126</v>
      </c>
      <c r="C87" s="41" t="s">
        <v>23</v>
      </c>
      <c r="D87" s="39" t="s">
        <v>67</v>
      </c>
      <c r="E87" s="39" t="s">
        <v>266</v>
      </c>
      <c r="F87" s="39"/>
      <c r="G87" s="96">
        <f>G88+G89+G90</f>
        <v>6181</v>
      </c>
      <c r="H87" s="96">
        <f>H88+H89+H90</f>
        <v>4417.219999999999</v>
      </c>
    </row>
    <row r="88" spans="1:8" ht="92.25" customHeight="1">
      <c r="A88" s="37"/>
      <c r="B88" s="43" t="s">
        <v>130</v>
      </c>
      <c r="C88" s="41" t="s">
        <v>23</v>
      </c>
      <c r="D88" s="44" t="s">
        <v>67</v>
      </c>
      <c r="E88" s="44" t="s">
        <v>266</v>
      </c>
      <c r="F88" s="39" t="s">
        <v>129</v>
      </c>
      <c r="G88" s="97">
        <f>4485.4+1+1354.5</f>
        <v>5840.9</v>
      </c>
      <c r="H88" s="97">
        <f>3294.04+0.32+938.47+0.01</f>
        <v>4232.84</v>
      </c>
    </row>
    <row r="89" spans="1:8" ht="45">
      <c r="A89" s="41"/>
      <c r="B89" s="46" t="s">
        <v>284</v>
      </c>
      <c r="C89" s="41" t="s">
        <v>23</v>
      </c>
      <c r="D89" s="44" t="s">
        <v>67</v>
      </c>
      <c r="E89" s="44" t="s">
        <v>266</v>
      </c>
      <c r="F89" s="39" t="s">
        <v>132</v>
      </c>
      <c r="G89" s="97">
        <f>190.1+145</f>
        <v>335.1</v>
      </c>
      <c r="H89" s="97">
        <f>106.99+76.99</f>
        <v>183.98</v>
      </c>
    </row>
    <row r="90" spans="1:8" ht="15.75">
      <c r="A90" s="37"/>
      <c r="B90" s="45" t="s">
        <v>135</v>
      </c>
      <c r="C90" s="41" t="s">
        <v>23</v>
      </c>
      <c r="D90" s="44" t="s">
        <v>67</v>
      </c>
      <c r="E90" s="44" t="s">
        <v>266</v>
      </c>
      <c r="F90" s="39" t="s">
        <v>134</v>
      </c>
      <c r="G90" s="97">
        <v>5</v>
      </c>
      <c r="H90" s="97">
        <v>0.4</v>
      </c>
    </row>
    <row r="91" spans="1:8" ht="15.75">
      <c r="A91" s="35" t="s">
        <v>226</v>
      </c>
      <c r="B91" s="38" t="s">
        <v>117</v>
      </c>
      <c r="C91" s="41" t="s">
        <v>23</v>
      </c>
      <c r="D91" s="39" t="s">
        <v>116</v>
      </c>
      <c r="E91" s="44"/>
      <c r="F91" s="39"/>
      <c r="G91" s="96">
        <f>G94+G92</f>
        <v>1850</v>
      </c>
      <c r="H91" s="96">
        <f>H94+H92</f>
        <v>1302.79</v>
      </c>
    </row>
    <row r="92" spans="1:8" ht="45">
      <c r="A92" s="49" t="s">
        <v>227</v>
      </c>
      <c r="B92" s="58" t="s">
        <v>330</v>
      </c>
      <c r="C92" s="41" t="s">
        <v>23</v>
      </c>
      <c r="D92" s="39" t="s">
        <v>116</v>
      </c>
      <c r="E92" s="39" t="s">
        <v>329</v>
      </c>
      <c r="F92" s="39"/>
      <c r="G92" s="96">
        <f>G93</f>
        <v>400</v>
      </c>
      <c r="H92" s="96">
        <f>H93</f>
        <v>141</v>
      </c>
    </row>
    <row r="93" spans="1:8" ht="30">
      <c r="A93" s="49"/>
      <c r="B93" s="63" t="s">
        <v>131</v>
      </c>
      <c r="C93" s="41" t="s">
        <v>23</v>
      </c>
      <c r="D93" s="44" t="s">
        <v>116</v>
      </c>
      <c r="E93" s="44" t="s">
        <v>329</v>
      </c>
      <c r="F93" s="39" t="s">
        <v>132</v>
      </c>
      <c r="G93" s="97">
        <v>400</v>
      </c>
      <c r="H93" s="97">
        <v>141</v>
      </c>
    </row>
    <row r="94" spans="1:8" ht="60">
      <c r="A94" s="49" t="s">
        <v>328</v>
      </c>
      <c r="B94" s="50" t="s">
        <v>327</v>
      </c>
      <c r="C94" s="41" t="s">
        <v>23</v>
      </c>
      <c r="D94" s="44" t="s">
        <v>116</v>
      </c>
      <c r="E94" s="39" t="s">
        <v>279</v>
      </c>
      <c r="F94" s="39"/>
      <c r="G94" s="96">
        <f>G95</f>
        <v>1450</v>
      </c>
      <c r="H94" s="96">
        <f>H95</f>
        <v>1161.79</v>
      </c>
    </row>
    <row r="95" spans="1:8" ht="45">
      <c r="A95" s="35"/>
      <c r="B95" s="46" t="s">
        <v>284</v>
      </c>
      <c r="C95" s="41" t="s">
        <v>23</v>
      </c>
      <c r="D95" s="44" t="s">
        <v>116</v>
      </c>
      <c r="E95" s="44" t="s">
        <v>279</v>
      </c>
      <c r="F95" s="39" t="s">
        <v>132</v>
      </c>
      <c r="G95" s="97">
        <v>1450</v>
      </c>
      <c r="H95" s="97">
        <v>1161.79</v>
      </c>
    </row>
    <row r="96" spans="1:8" ht="15.75">
      <c r="A96" s="35" t="s">
        <v>72</v>
      </c>
      <c r="B96" s="38" t="s">
        <v>90</v>
      </c>
      <c r="C96" s="41" t="s">
        <v>23</v>
      </c>
      <c r="D96" s="39" t="s">
        <v>40</v>
      </c>
      <c r="E96" s="55"/>
      <c r="F96" s="37"/>
      <c r="G96" s="96">
        <f aca="true" t="shared" si="1" ref="G96:H98">G97</f>
        <v>5000</v>
      </c>
      <c r="H96" s="96">
        <f t="shared" si="1"/>
        <v>3887.88</v>
      </c>
    </row>
    <row r="97" spans="1:8" ht="15.75">
      <c r="A97" s="35" t="s">
        <v>73</v>
      </c>
      <c r="B97" s="38" t="s">
        <v>61</v>
      </c>
      <c r="C97" s="41" t="s">
        <v>23</v>
      </c>
      <c r="D97" s="39" t="s">
        <v>58</v>
      </c>
      <c r="E97" s="55"/>
      <c r="F97" s="37"/>
      <c r="G97" s="96">
        <f t="shared" si="1"/>
        <v>5000</v>
      </c>
      <c r="H97" s="96">
        <f t="shared" si="1"/>
        <v>3887.88</v>
      </c>
    </row>
    <row r="98" spans="1:8" ht="45.75" customHeight="1">
      <c r="A98" s="49" t="s">
        <v>74</v>
      </c>
      <c r="B98" s="43" t="s">
        <v>326</v>
      </c>
      <c r="C98" s="41" t="s">
        <v>23</v>
      </c>
      <c r="D98" s="39" t="s">
        <v>58</v>
      </c>
      <c r="E98" s="39" t="s">
        <v>264</v>
      </c>
      <c r="F98" s="39"/>
      <c r="G98" s="96">
        <f t="shared" si="1"/>
        <v>5000</v>
      </c>
      <c r="H98" s="96">
        <f t="shared" si="1"/>
        <v>3887.88</v>
      </c>
    </row>
    <row r="99" spans="1:8" ht="30">
      <c r="A99" s="37"/>
      <c r="B99" s="63" t="s">
        <v>131</v>
      </c>
      <c r="C99" s="41" t="s">
        <v>23</v>
      </c>
      <c r="D99" s="44" t="s">
        <v>58</v>
      </c>
      <c r="E99" s="44" t="s">
        <v>264</v>
      </c>
      <c r="F99" s="39" t="s">
        <v>132</v>
      </c>
      <c r="G99" s="97">
        <v>5000</v>
      </c>
      <c r="H99" s="97">
        <v>3887.88</v>
      </c>
    </row>
    <row r="100" spans="1:8" ht="15.75">
      <c r="A100" s="35" t="s">
        <v>70</v>
      </c>
      <c r="B100" s="38" t="s">
        <v>42</v>
      </c>
      <c r="C100" s="41" t="s">
        <v>23</v>
      </c>
      <c r="D100" s="39" t="s">
        <v>43</v>
      </c>
      <c r="E100" s="44"/>
      <c r="F100" s="39"/>
      <c r="G100" s="96">
        <f>G104+G101</f>
        <v>14314.5</v>
      </c>
      <c r="H100" s="96">
        <f>H104+H101</f>
        <v>9422.99</v>
      </c>
    </row>
    <row r="101" spans="1:8" ht="15.75">
      <c r="A101" s="35" t="s">
        <v>63</v>
      </c>
      <c r="B101" s="38" t="s">
        <v>94</v>
      </c>
      <c r="C101" s="41" t="s">
        <v>23</v>
      </c>
      <c r="D101" s="39" t="s">
        <v>93</v>
      </c>
      <c r="E101" s="44"/>
      <c r="F101" s="44"/>
      <c r="G101" s="96">
        <f>G102</f>
        <v>634.7</v>
      </c>
      <c r="H101" s="96">
        <f>H102</f>
        <v>413.56</v>
      </c>
    </row>
    <row r="102" spans="1:8" ht="60">
      <c r="A102" s="49" t="s">
        <v>64</v>
      </c>
      <c r="B102" s="43" t="s">
        <v>128</v>
      </c>
      <c r="C102" s="41" t="s">
        <v>23</v>
      </c>
      <c r="D102" s="44" t="s">
        <v>93</v>
      </c>
      <c r="E102" s="39" t="s">
        <v>271</v>
      </c>
      <c r="F102" s="44"/>
      <c r="G102" s="97">
        <f>G103</f>
        <v>634.7</v>
      </c>
      <c r="H102" s="97">
        <f>H103</f>
        <v>413.56</v>
      </c>
    </row>
    <row r="103" spans="1:8" ht="30.75" customHeight="1">
      <c r="A103" s="41"/>
      <c r="B103" s="45" t="s">
        <v>133</v>
      </c>
      <c r="C103" s="41" t="s">
        <v>23</v>
      </c>
      <c r="D103" s="44" t="s">
        <v>93</v>
      </c>
      <c r="E103" s="44" t="s">
        <v>271</v>
      </c>
      <c r="F103" s="39" t="s">
        <v>122</v>
      </c>
      <c r="G103" s="97">
        <v>634.7</v>
      </c>
      <c r="H103" s="97">
        <v>413.56</v>
      </c>
    </row>
    <row r="104" spans="1:8" ht="15.75">
      <c r="A104" s="35" t="s">
        <v>75</v>
      </c>
      <c r="B104" s="54" t="s">
        <v>44</v>
      </c>
      <c r="C104" s="41" t="s">
        <v>23</v>
      </c>
      <c r="D104" s="39" t="s">
        <v>45</v>
      </c>
      <c r="E104" s="44"/>
      <c r="F104" s="39"/>
      <c r="G104" s="96">
        <f>G105</f>
        <v>13679.8</v>
      </c>
      <c r="H104" s="96">
        <f>H105</f>
        <v>9009.43</v>
      </c>
    </row>
    <row r="105" spans="1:8" ht="28.5">
      <c r="A105" s="35" t="s">
        <v>71</v>
      </c>
      <c r="B105" s="54" t="s">
        <v>53</v>
      </c>
      <c r="C105" s="41" t="s">
        <v>23</v>
      </c>
      <c r="D105" s="39" t="s">
        <v>45</v>
      </c>
      <c r="E105" s="51" t="s">
        <v>257</v>
      </c>
      <c r="F105" s="39"/>
      <c r="G105" s="96">
        <f>G106+G108</f>
        <v>13679.8</v>
      </c>
      <c r="H105" s="96">
        <f>H106+H108</f>
        <v>9009.43</v>
      </c>
    </row>
    <row r="106" spans="1:8" ht="75.75" customHeight="1">
      <c r="A106" s="41" t="s">
        <v>220</v>
      </c>
      <c r="B106" s="64" t="s">
        <v>296</v>
      </c>
      <c r="C106" s="41" t="s">
        <v>23</v>
      </c>
      <c r="D106" s="44" t="s">
        <v>45</v>
      </c>
      <c r="E106" s="39" t="s">
        <v>295</v>
      </c>
      <c r="F106" s="44"/>
      <c r="G106" s="96">
        <f>G107</f>
        <v>8773.4</v>
      </c>
      <c r="H106" s="96">
        <f>H107</f>
        <v>6070.7</v>
      </c>
    </row>
    <row r="107" spans="1:8" ht="30">
      <c r="A107" s="41"/>
      <c r="B107" s="43" t="s">
        <v>133</v>
      </c>
      <c r="C107" s="41" t="s">
        <v>23</v>
      </c>
      <c r="D107" s="44" t="s">
        <v>45</v>
      </c>
      <c r="E107" s="44" t="s">
        <v>295</v>
      </c>
      <c r="F107" s="39" t="s">
        <v>122</v>
      </c>
      <c r="G107" s="97">
        <v>8773.4</v>
      </c>
      <c r="H107" s="97">
        <v>6070.7</v>
      </c>
    </row>
    <row r="108" spans="1:8" ht="75">
      <c r="A108" s="41" t="s">
        <v>300</v>
      </c>
      <c r="B108" s="43" t="s">
        <v>285</v>
      </c>
      <c r="C108" s="37" t="s">
        <v>23</v>
      </c>
      <c r="D108" s="39" t="s">
        <v>45</v>
      </c>
      <c r="E108" s="39" t="s">
        <v>294</v>
      </c>
      <c r="F108" s="44"/>
      <c r="G108" s="96">
        <f>G109</f>
        <v>4906.4</v>
      </c>
      <c r="H108" s="96">
        <f>H109</f>
        <v>2938.73</v>
      </c>
    </row>
    <row r="109" spans="1:8" ht="30">
      <c r="A109" s="41"/>
      <c r="B109" s="43" t="s">
        <v>133</v>
      </c>
      <c r="C109" s="41" t="s">
        <v>23</v>
      </c>
      <c r="D109" s="44" t="s">
        <v>45</v>
      </c>
      <c r="E109" s="44" t="s">
        <v>294</v>
      </c>
      <c r="F109" s="39" t="s">
        <v>122</v>
      </c>
      <c r="G109" s="97">
        <v>4906.4</v>
      </c>
      <c r="H109" s="97">
        <f>2938.73</f>
        <v>2938.73</v>
      </c>
    </row>
    <row r="110" spans="1:8" ht="15.75">
      <c r="A110" s="35" t="s">
        <v>80</v>
      </c>
      <c r="B110" s="54" t="s">
        <v>212</v>
      </c>
      <c r="C110" s="41" t="s">
        <v>23</v>
      </c>
      <c r="D110" s="39" t="s">
        <v>214</v>
      </c>
      <c r="E110" s="53"/>
      <c r="F110" s="53"/>
      <c r="G110" s="99">
        <f>G112</f>
        <v>400</v>
      </c>
      <c r="H110" s="99">
        <f>H112</f>
        <v>194.19</v>
      </c>
    </row>
    <row r="111" spans="1:8" ht="15.75">
      <c r="A111" s="35" t="s">
        <v>76</v>
      </c>
      <c r="B111" s="54" t="s">
        <v>289</v>
      </c>
      <c r="C111" s="41" t="s">
        <v>23</v>
      </c>
      <c r="D111" s="39" t="s">
        <v>213</v>
      </c>
      <c r="E111" s="53"/>
      <c r="F111" s="53"/>
      <c r="G111" s="99">
        <f>G112</f>
        <v>400</v>
      </c>
      <c r="H111" s="99">
        <f>H112</f>
        <v>194.19</v>
      </c>
    </row>
    <row r="112" spans="1:8" ht="60">
      <c r="A112" s="41" t="s">
        <v>77</v>
      </c>
      <c r="B112" s="43" t="s">
        <v>286</v>
      </c>
      <c r="C112" s="41" t="s">
        <v>23</v>
      </c>
      <c r="D112" s="44" t="s">
        <v>213</v>
      </c>
      <c r="E112" s="39" t="s">
        <v>280</v>
      </c>
      <c r="F112" s="39"/>
      <c r="G112" s="98">
        <f>G113</f>
        <v>400</v>
      </c>
      <c r="H112" s="98">
        <f>H113</f>
        <v>194.19</v>
      </c>
    </row>
    <row r="113" spans="1:8" ht="45">
      <c r="A113" s="41"/>
      <c r="B113" s="46" t="s">
        <v>284</v>
      </c>
      <c r="C113" s="41" t="s">
        <v>23</v>
      </c>
      <c r="D113" s="44" t="s">
        <v>213</v>
      </c>
      <c r="E113" s="44" t="s">
        <v>280</v>
      </c>
      <c r="F113" s="39" t="s">
        <v>132</v>
      </c>
      <c r="G113" s="98">
        <v>400</v>
      </c>
      <c r="H113" s="98">
        <v>194.19</v>
      </c>
    </row>
    <row r="114" spans="1:8" ht="15.75">
      <c r="A114" s="35" t="s">
        <v>103</v>
      </c>
      <c r="B114" s="54" t="s">
        <v>86</v>
      </c>
      <c r="C114" s="41" t="s">
        <v>23</v>
      </c>
      <c r="D114" s="39" t="s">
        <v>87</v>
      </c>
      <c r="E114" s="44"/>
      <c r="F114" s="39"/>
      <c r="G114" s="96">
        <f aca="true" t="shared" si="2" ref="G114:H116">G115</f>
        <v>1460</v>
      </c>
      <c r="H114" s="96">
        <f t="shared" si="2"/>
        <v>1091.5</v>
      </c>
    </row>
    <row r="115" spans="1:8" ht="15.75">
      <c r="A115" s="35" t="s">
        <v>123</v>
      </c>
      <c r="B115" s="38" t="s">
        <v>41</v>
      </c>
      <c r="C115" s="41" t="s">
        <v>23</v>
      </c>
      <c r="D115" s="39" t="s">
        <v>85</v>
      </c>
      <c r="E115" s="65"/>
      <c r="F115" s="44"/>
      <c r="G115" s="96">
        <f t="shared" si="2"/>
        <v>1460</v>
      </c>
      <c r="H115" s="96">
        <f t="shared" si="2"/>
        <v>1091.5</v>
      </c>
    </row>
    <row r="116" spans="1:8" ht="75">
      <c r="A116" s="49" t="s">
        <v>209</v>
      </c>
      <c r="B116" s="43" t="s">
        <v>287</v>
      </c>
      <c r="C116" s="41" t="s">
        <v>23</v>
      </c>
      <c r="D116" s="44" t="s">
        <v>85</v>
      </c>
      <c r="E116" s="39" t="s">
        <v>272</v>
      </c>
      <c r="F116" s="39"/>
      <c r="G116" s="96">
        <f t="shared" si="2"/>
        <v>1460</v>
      </c>
      <c r="H116" s="96">
        <f t="shared" si="2"/>
        <v>1091.5</v>
      </c>
    </row>
    <row r="117" spans="1:8" ht="45">
      <c r="A117" s="37"/>
      <c r="B117" s="46" t="s">
        <v>284</v>
      </c>
      <c r="C117" s="41" t="s">
        <v>23</v>
      </c>
      <c r="D117" s="44" t="s">
        <v>85</v>
      </c>
      <c r="E117" s="44" t="s">
        <v>272</v>
      </c>
      <c r="F117" s="39" t="s">
        <v>132</v>
      </c>
      <c r="G117" s="97">
        <v>1460</v>
      </c>
      <c r="H117" s="97">
        <v>1091.5</v>
      </c>
    </row>
    <row r="118" spans="1:8" ht="42.75">
      <c r="A118" s="66" t="s">
        <v>62</v>
      </c>
      <c r="B118" s="69" t="s">
        <v>124</v>
      </c>
      <c r="C118" s="41" t="s">
        <v>118</v>
      </c>
      <c r="D118" s="53"/>
      <c r="E118" s="53"/>
      <c r="F118" s="53"/>
      <c r="G118" s="99">
        <f aca="true" t="shared" si="3" ref="G118:H120">G119</f>
        <v>895.8000000000001</v>
      </c>
      <c r="H118" s="99">
        <f t="shared" si="3"/>
        <v>679.82</v>
      </c>
    </row>
    <row r="119" spans="1:8" ht="15.75">
      <c r="A119" s="67">
        <v>12</v>
      </c>
      <c r="B119" s="68" t="s">
        <v>8</v>
      </c>
      <c r="C119" s="41" t="s">
        <v>118</v>
      </c>
      <c r="D119" s="51" t="s">
        <v>10</v>
      </c>
      <c r="E119" s="53"/>
      <c r="F119" s="53"/>
      <c r="G119" s="99">
        <f t="shared" si="3"/>
        <v>895.8000000000001</v>
      </c>
      <c r="H119" s="99">
        <f t="shared" si="3"/>
        <v>679.82</v>
      </c>
    </row>
    <row r="120" spans="1:8" ht="28.5">
      <c r="A120" s="49" t="s">
        <v>88</v>
      </c>
      <c r="B120" s="69" t="s">
        <v>119</v>
      </c>
      <c r="C120" s="41" t="s">
        <v>118</v>
      </c>
      <c r="D120" s="51" t="s">
        <v>120</v>
      </c>
      <c r="E120" s="53"/>
      <c r="F120" s="53"/>
      <c r="G120" s="99">
        <f t="shared" si="3"/>
        <v>895.8000000000001</v>
      </c>
      <c r="H120" s="99">
        <f t="shared" si="3"/>
        <v>679.82</v>
      </c>
    </row>
    <row r="121" spans="1:8" ht="15.75">
      <c r="A121" s="41" t="s">
        <v>89</v>
      </c>
      <c r="B121" s="43" t="s">
        <v>211</v>
      </c>
      <c r="C121" s="41" t="s">
        <v>118</v>
      </c>
      <c r="D121" s="44" t="s">
        <v>120</v>
      </c>
      <c r="E121" s="39" t="s">
        <v>270</v>
      </c>
      <c r="F121" s="44"/>
      <c r="G121" s="98">
        <f>G122+G123</f>
        <v>895.8000000000001</v>
      </c>
      <c r="H121" s="98">
        <f>H122+H123</f>
        <v>679.82</v>
      </c>
    </row>
    <row r="122" spans="1:8" ht="93.75" customHeight="1">
      <c r="A122" s="41"/>
      <c r="B122" s="43" t="s">
        <v>130</v>
      </c>
      <c r="C122" s="41" t="s">
        <v>118</v>
      </c>
      <c r="D122" s="44" t="s">
        <v>120</v>
      </c>
      <c r="E122" s="44" t="s">
        <v>270</v>
      </c>
      <c r="F122" s="39" t="s">
        <v>129</v>
      </c>
      <c r="G122" s="98">
        <v>894.6</v>
      </c>
      <c r="H122" s="98">
        <f>515.75+163.7</f>
        <v>679.45</v>
      </c>
    </row>
    <row r="123" spans="1:8" ht="15">
      <c r="A123" s="103"/>
      <c r="B123" s="45" t="s">
        <v>135</v>
      </c>
      <c r="C123" s="41" t="s">
        <v>118</v>
      </c>
      <c r="D123" s="44" t="s">
        <v>120</v>
      </c>
      <c r="E123" s="44" t="s">
        <v>270</v>
      </c>
      <c r="F123" s="39" t="s">
        <v>134</v>
      </c>
      <c r="G123" s="97">
        <v>1.2</v>
      </c>
      <c r="H123" s="97">
        <v>0.37</v>
      </c>
    </row>
    <row r="124" spans="1:8" ht="25.5" customHeight="1">
      <c r="A124" s="52"/>
      <c r="B124" s="37" t="s">
        <v>0</v>
      </c>
      <c r="C124" s="41"/>
      <c r="D124" s="44"/>
      <c r="E124" s="65"/>
      <c r="F124" s="44"/>
      <c r="G124" s="96">
        <f>G15+G29+G118</f>
        <v>98063.20000000001</v>
      </c>
      <c r="H124" s="96">
        <f>H15+H29+H118</f>
        <v>43965.439999999995</v>
      </c>
    </row>
    <row r="125" spans="1:8" ht="15.75">
      <c r="A125" s="70"/>
      <c r="B125" s="71"/>
      <c r="C125" s="71"/>
      <c r="D125" s="72"/>
      <c r="E125" s="73"/>
      <c r="F125" s="72"/>
      <c r="G125" s="100"/>
      <c r="H125" s="100"/>
    </row>
  </sheetData>
  <mergeCells count="6">
    <mergeCell ref="A4:B4"/>
    <mergeCell ref="A11:H11"/>
    <mergeCell ref="A12:H12"/>
    <mergeCell ref="A13:H13"/>
    <mergeCell ref="A10:H10"/>
    <mergeCell ref="A9:H9"/>
  </mergeCells>
  <printOptions/>
  <pageMargins left="0.984251968503937" right="0.3937007874015748" top="0.5905511811023623" bottom="0.5905511811023623" header="0.31496062992125984" footer="0.1968503937007874"/>
  <pageSetup fitToHeight="6" fitToWidth="1" horizontalDpi="600" verticalDpi="600" orientation="portrait" paperSize="9" scale="79" r:id="rId1"/>
  <rowBreaks count="4" manualBreakCount="4">
    <brk id="30" max="255" man="1"/>
    <brk id="65" max="6" man="1"/>
    <brk id="86" max="255" man="1"/>
    <brk id="10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4"/>
  <sheetViews>
    <sheetView tabSelected="1" view="pageBreakPreview" zoomScaleSheetLayoutView="100" workbookViewId="0" topLeftCell="A16">
      <selection activeCell="B25" sqref="B25"/>
    </sheetView>
  </sheetViews>
  <sheetFormatPr defaultColWidth="8.796875" defaultRowHeight="15"/>
  <cols>
    <col min="1" max="1" width="6.296875" style="29" customWidth="1"/>
    <col min="2" max="2" width="41.796875" style="29" customWidth="1"/>
    <col min="3" max="3" width="7.19921875" style="74" customWidth="1"/>
    <col min="4" max="5" width="15.69921875" style="111" customWidth="1"/>
    <col min="6" max="16384" width="8.8984375" style="19" customWidth="1"/>
  </cols>
  <sheetData>
    <row r="1" spans="1:5" ht="15.75" customHeight="1">
      <c r="A1" s="15" t="s">
        <v>371</v>
      </c>
      <c r="B1" s="15"/>
      <c r="C1" s="117" t="s">
        <v>378</v>
      </c>
      <c r="D1" s="120" t="s">
        <v>388</v>
      </c>
      <c r="E1" s="117"/>
    </row>
    <row r="2" spans="1:5" ht="15.75" customHeight="1">
      <c r="A2" s="15"/>
      <c r="B2" s="15"/>
      <c r="C2" s="117" t="s">
        <v>373</v>
      </c>
      <c r="D2" s="120" t="s">
        <v>373</v>
      </c>
      <c r="E2" s="117"/>
    </row>
    <row r="3" spans="1:5" ht="15.75">
      <c r="A3" s="15" t="s">
        <v>372</v>
      </c>
      <c r="B3" s="15"/>
      <c r="C3" s="117" t="s">
        <v>374</v>
      </c>
      <c r="D3" s="120" t="s">
        <v>374</v>
      </c>
      <c r="E3" s="117"/>
    </row>
    <row r="4" spans="1:5" ht="15.75">
      <c r="A4" s="127"/>
      <c r="B4" s="128"/>
      <c r="C4" s="117" t="s">
        <v>137</v>
      </c>
      <c r="D4" s="120" t="s">
        <v>137</v>
      </c>
      <c r="E4" s="117"/>
    </row>
    <row r="5" spans="1:5" ht="15.75">
      <c r="A5" s="30"/>
      <c r="B5" s="115"/>
      <c r="C5" s="117" t="s">
        <v>95</v>
      </c>
      <c r="D5" s="120" t="s">
        <v>95</v>
      </c>
      <c r="E5" s="117"/>
    </row>
    <row r="6" spans="1:5" ht="15.75">
      <c r="A6" s="28"/>
      <c r="B6" s="30"/>
      <c r="C6" s="118" t="s">
        <v>375</v>
      </c>
      <c r="D6" s="121" t="s">
        <v>394</v>
      </c>
      <c r="E6" s="118"/>
    </row>
    <row r="7" spans="1:5" ht="15.75">
      <c r="A7" s="28"/>
      <c r="B7" s="30"/>
      <c r="C7" s="79"/>
      <c r="D7" s="106"/>
      <c r="E7" s="106"/>
    </row>
    <row r="8" spans="1:5" ht="15.75">
      <c r="A8" s="28"/>
      <c r="B8" s="30"/>
      <c r="C8" s="31"/>
      <c r="D8" s="106"/>
      <c r="E8" s="106"/>
    </row>
    <row r="9" spans="1:5" s="86" customFormat="1" ht="20.25">
      <c r="A9" s="129" t="s">
        <v>381</v>
      </c>
      <c r="B9" s="129"/>
      <c r="C9" s="129"/>
      <c r="D9" s="129"/>
      <c r="E9" s="129"/>
    </row>
    <row r="10" spans="1:5" s="86" customFormat="1" ht="20.25">
      <c r="A10" s="129" t="s">
        <v>318</v>
      </c>
      <c r="B10" s="129"/>
      <c r="C10" s="129"/>
      <c r="D10" s="129"/>
      <c r="E10" s="129"/>
    </row>
    <row r="11" spans="1:5" s="86" customFormat="1" ht="20.25">
      <c r="A11" s="129" t="s">
        <v>383</v>
      </c>
      <c r="B11" s="129"/>
      <c r="C11" s="129"/>
      <c r="D11" s="129"/>
      <c r="E11" s="129"/>
    </row>
    <row r="12" spans="1:5" s="86" customFormat="1" ht="20.25">
      <c r="A12" s="129" t="s">
        <v>393</v>
      </c>
      <c r="B12" s="129"/>
      <c r="C12" s="129"/>
      <c r="D12" s="129"/>
      <c r="E12" s="129"/>
    </row>
    <row r="13" spans="1:5" s="83" customFormat="1" ht="24.75" customHeight="1">
      <c r="A13" s="131"/>
      <c r="B13" s="124"/>
      <c r="C13" s="124"/>
      <c r="D13" s="124"/>
      <c r="E13" s="124"/>
    </row>
    <row r="14" spans="1:5" s="83" customFormat="1" ht="51">
      <c r="A14" s="34" t="s">
        <v>1</v>
      </c>
      <c r="B14" s="82" t="s">
        <v>2</v>
      </c>
      <c r="C14" s="32" t="s">
        <v>3</v>
      </c>
      <c r="D14" s="102" t="s">
        <v>384</v>
      </c>
      <c r="E14" s="102" t="s">
        <v>385</v>
      </c>
    </row>
    <row r="15" spans="1:5" ht="15.75">
      <c r="A15" s="35" t="s">
        <v>7</v>
      </c>
      <c r="B15" s="38" t="s">
        <v>8</v>
      </c>
      <c r="C15" s="39" t="s">
        <v>10</v>
      </c>
      <c r="D15" s="107">
        <f>D16+D17+D18+D19+D20</f>
        <v>25735.3</v>
      </c>
      <c r="E15" s="107">
        <f>E16+E17+E18+E19+E20</f>
        <v>16353.93</v>
      </c>
    </row>
    <row r="16" spans="1:5" ht="30">
      <c r="A16" s="41" t="s">
        <v>11</v>
      </c>
      <c r="B16" s="50" t="s">
        <v>46</v>
      </c>
      <c r="C16" s="44" t="s">
        <v>12</v>
      </c>
      <c r="D16" s="105">
        <f>Ведомственная!G17</f>
        <v>1213.7</v>
      </c>
      <c r="E16" s="105">
        <f>Ведомственная!H17</f>
        <v>903.2</v>
      </c>
    </row>
    <row r="17" spans="1:5" ht="45">
      <c r="A17" s="41" t="s">
        <v>15</v>
      </c>
      <c r="B17" s="50" t="s">
        <v>47</v>
      </c>
      <c r="C17" s="44" t="s">
        <v>16</v>
      </c>
      <c r="D17" s="105">
        <f>Ведомственная!G20</f>
        <v>6640.6</v>
      </c>
      <c r="E17" s="105">
        <f>Ведомственная!H20</f>
        <v>4135.21</v>
      </c>
    </row>
    <row r="18" spans="1:5" ht="60">
      <c r="A18" s="41" t="s">
        <v>223</v>
      </c>
      <c r="B18" s="50" t="s">
        <v>48</v>
      </c>
      <c r="C18" s="44" t="s">
        <v>25</v>
      </c>
      <c r="D18" s="105">
        <f>Ведомственная!G31</f>
        <v>10794.1</v>
      </c>
      <c r="E18" s="105">
        <f>Ведомственная!H31</f>
        <v>6777.45</v>
      </c>
    </row>
    <row r="19" spans="1:5" ht="15.75" customHeight="1">
      <c r="A19" s="49" t="s">
        <v>301</v>
      </c>
      <c r="B19" s="45" t="s">
        <v>119</v>
      </c>
      <c r="C19" s="53" t="s">
        <v>120</v>
      </c>
      <c r="D19" s="109">
        <f>Ведомственная!G120</f>
        <v>895.8000000000001</v>
      </c>
      <c r="E19" s="109">
        <f>Ведомственная!H120</f>
        <v>679.82</v>
      </c>
    </row>
    <row r="20" spans="1:5" ht="15.75">
      <c r="A20" s="41" t="s">
        <v>302</v>
      </c>
      <c r="B20" s="50" t="s">
        <v>19</v>
      </c>
      <c r="C20" s="44" t="s">
        <v>83</v>
      </c>
      <c r="D20" s="105">
        <f>Ведомственная!G46</f>
        <v>6191.099999999999</v>
      </c>
      <c r="E20" s="105">
        <f>Ведомственная!H46</f>
        <v>3858.2500000000005</v>
      </c>
    </row>
    <row r="21" spans="1:5" ht="28.5" customHeight="1">
      <c r="A21" s="37" t="s">
        <v>22</v>
      </c>
      <c r="B21" s="38" t="s">
        <v>31</v>
      </c>
      <c r="C21" s="39" t="s">
        <v>32</v>
      </c>
      <c r="D21" s="104">
        <f>D22+D23</f>
        <v>800</v>
      </c>
      <c r="E21" s="104">
        <f>E22+E23</f>
        <v>622.99</v>
      </c>
    </row>
    <row r="22" spans="1:5" ht="45">
      <c r="A22" s="41" t="s">
        <v>24</v>
      </c>
      <c r="B22" s="50" t="s">
        <v>97</v>
      </c>
      <c r="C22" s="44" t="s">
        <v>34</v>
      </c>
      <c r="D22" s="105">
        <f>Ведомственная!G56</f>
        <v>550</v>
      </c>
      <c r="E22" s="105">
        <f>Ведомственная!H56</f>
        <v>374.89</v>
      </c>
    </row>
    <row r="23" spans="1:5" ht="28.5" customHeight="1">
      <c r="A23" s="41" t="s">
        <v>216</v>
      </c>
      <c r="B23" s="43" t="s">
        <v>50</v>
      </c>
      <c r="C23" s="44" t="s">
        <v>49</v>
      </c>
      <c r="D23" s="105">
        <f>Ведомственная!G59</f>
        <v>250</v>
      </c>
      <c r="E23" s="105">
        <f>Ведомственная!H59</f>
        <v>248.09999999999997</v>
      </c>
    </row>
    <row r="24" spans="1:5" s="119" customFormat="1" ht="15.75">
      <c r="A24" s="37" t="s">
        <v>30</v>
      </c>
      <c r="B24" s="54" t="s">
        <v>107</v>
      </c>
      <c r="C24" s="39" t="s">
        <v>111</v>
      </c>
      <c r="D24" s="104">
        <f>D25</f>
        <v>20</v>
      </c>
      <c r="E24" s="104">
        <f>E25</f>
        <v>0</v>
      </c>
    </row>
    <row r="25" spans="1:5" ht="15.75">
      <c r="A25" s="41" t="s">
        <v>33</v>
      </c>
      <c r="B25" s="43" t="s">
        <v>386</v>
      </c>
      <c r="C25" s="44" t="s">
        <v>111</v>
      </c>
      <c r="D25" s="105">
        <f>Ведомственная!G43</f>
        <v>20</v>
      </c>
      <c r="E25" s="105">
        <f>Ведомственная!H43</f>
        <v>0</v>
      </c>
    </row>
    <row r="26" spans="1:5" ht="15.75">
      <c r="A26" s="37" t="s">
        <v>36</v>
      </c>
      <c r="B26" s="38" t="s">
        <v>57</v>
      </c>
      <c r="C26" s="39" t="s">
        <v>56</v>
      </c>
      <c r="D26" s="104">
        <f>D27</f>
        <v>42152.4</v>
      </c>
      <c r="E26" s="104">
        <f>E27</f>
        <v>6552.05</v>
      </c>
    </row>
    <row r="27" spans="1:5" ht="15.75">
      <c r="A27" s="41" t="s">
        <v>37</v>
      </c>
      <c r="B27" s="43" t="s">
        <v>68</v>
      </c>
      <c r="C27" s="44" t="s">
        <v>69</v>
      </c>
      <c r="D27" s="105">
        <f>Ведомственная!G69</f>
        <v>42152.4</v>
      </c>
      <c r="E27" s="105">
        <f>Ведомственная!H69</f>
        <v>6552.05</v>
      </c>
    </row>
    <row r="28" spans="1:5" ht="15.75">
      <c r="A28" s="37" t="s">
        <v>38</v>
      </c>
      <c r="B28" s="54" t="s">
        <v>82</v>
      </c>
      <c r="C28" s="39" t="s">
        <v>78</v>
      </c>
      <c r="D28" s="104">
        <f>D29</f>
        <v>100</v>
      </c>
      <c r="E28" s="104">
        <f>E29</f>
        <v>99.9</v>
      </c>
    </row>
    <row r="29" spans="1:5" ht="15.75">
      <c r="A29" s="41" t="s">
        <v>39</v>
      </c>
      <c r="B29" s="43" t="s">
        <v>81</v>
      </c>
      <c r="C29" s="44" t="s">
        <v>79</v>
      </c>
      <c r="D29" s="105">
        <f>Ведомственная!G79</f>
        <v>100</v>
      </c>
      <c r="E29" s="105">
        <f>Ведомственная!H79</f>
        <v>99.9</v>
      </c>
    </row>
    <row r="30" spans="1:5" ht="15.75">
      <c r="A30" s="37" t="s">
        <v>59</v>
      </c>
      <c r="B30" s="38" t="s">
        <v>65</v>
      </c>
      <c r="C30" s="39" t="s">
        <v>66</v>
      </c>
      <c r="D30" s="104">
        <f>D33+D31+D32</f>
        <v>8081</v>
      </c>
      <c r="E30" s="104">
        <f>E33+E31+E32</f>
        <v>5740.009999999999</v>
      </c>
    </row>
    <row r="31" spans="1:5" ht="30">
      <c r="A31" s="41" t="s">
        <v>60</v>
      </c>
      <c r="B31" s="58" t="s">
        <v>114</v>
      </c>
      <c r="C31" s="44" t="s">
        <v>112</v>
      </c>
      <c r="D31" s="105">
        <f>Ведомственная!G83</f>
        <v>50</v>
      </c>
      <c r="E31" s="105">
        <f>Ведомственная!H83</f>
        <v>20</v>
      </c>
    </row>
    <row r="32" spans="1:5" ht="15.75">
      <c r="A32" s="41" t="s">
        <v>224</v>
      </c>
      <c r="B32" s="50" t="s">
        <v>325</v>
      </c>
      <c r="C32" s="44" t="s">
        <v>67</v>
      </c>
      <c r="D32" s="105">
        <f>Ведомственная!G86</f>
        <v>6181</v>
      </c>
      <c r="E32" s="105">
        <f>Ведомственная!H86</f>
        <v>4417.219999999999</v>
      </c>
    </row>
    <row r="33" spans="1:5" ht="15.75">
      <c r="A33" s="41" t="s">
        <v>226</v>
      </c>
      <c r="B33" s="50" t="s">
        <v>117</v>
      </c>
      <c r="C33" s="44" t="s">
        <v>116</v>
      </c>
      <c r="D33" s="105">
        <f>Ведомственная!G91</f>
        <v>1850</v>
      </c>
      <c r="E33" s="105">
        <f>Ведомственная!H91</f>
        <v>1302.79</v>
      </c>
    </row>
    <row r="34" spans="1:5" ht="15.75">
      <c r="A34" s="37" t="s">
        <v>72</v>
      </c>
      <c r="B34" s="38" t="s">
        <v>90</v>
      </c>
      <c r="C34" s="39" t="s">
        <v>40</v>
      </c>
      <c r="D34" s="104">
        <f>D35</f>
        <v>5000</v>
      </c>
      <c r="E34" s="104">
        <f>E35</f>
        <v>3887.88</v>
      </c>
    </row>
    <row r="35" spans="1:5" ht="15.75">
      <c r="A35" s="49" t="s">
        <v>73</v>
      </c>
      <c r="B35" s="50" t="s">
        <v>61</v>
      </c>
      <c r="C35" s="44" t="s">
        <v>58</v>
      </c>
      <c r="D35" s="105">
        <f>Ведомственная!G97</f>
        <v>5000</v>
      </c>
      <c r="E35" s="105">
        <f>Ведомственная!H99</f>
        <v>3887.88</v>
      </c>
    </row>
    <row r="36" spans="1:5" ht="15.75">
      <c r="A36" s="37" t="s">
        <v>70</v>
      </c>
      <c r="B36" s="38" t="s">
        <v>42</v>
      </c>
      <c r="C36" s="39" t="s">
        <v>43</v>
      </c>
      <c r="D36" s="104">
        <f>D37+D38</f>
        <v>14314.5</v>
      </c>
      <c r="E36" s="104">
        <f>E37+E38</f>
        <v>9422.99</v>
      </c>
    </row>
    <row r="37" spans="1:5" ht="15.75">
      <c r="A37" s="41" t="s">
        <v>63</v>
      </c>
      <c r="B37" s="50" t="s">
        <v>94</v>
      </c>
      <c r="C37" s="44" t="s">
        <v>93</v>
      </c>
      <c r="D37" s="105">
        <f>Ведомственная!G101</f>
        <v>634.7</v>
      </c>
      <c r="E37" s="105">
        <f>Ведомственная!H101</f>
        <v>413.56</v>
      </c>
    </row>
    <row r="38" spans="1:5" ht="15.75">
      <c r="A38" s="41" t="s">
        <v>387</v>
      </c>
      <c r="B38" s="43" t="s">
        <v>53</v>
      </c>
      <c r="C38" s="44" t="s">
        <v>45</v>
      </c>
      <c r="D38" s="105">
        <f>Ведомственная!G104</f>
        <v>13679.8</v>
      </c>
      <c r="E38" s="105">
        <f>Ведомственная!H104</f>
        <v>9009.43</v>
      </c>
    </row>
    <row r="39" spans="1:5" ht="15.75">
      <c r="A39" s="35" t="s">
        <v>75</v>
      </c>
      <c r="B39" s="54" t="s">
        <v>212</v>
      </c>
      <c r="C39" s="39" t="s">
        <v>214</v>
      </c>
      <c r="D39" s="108">
        <f>D40</f>
        <v>400</v>
      </c>
      <c r="E39" s="108">
        <f>E40</f>
        <v>194.19</v>
      </c>
    </row>
    <row r="40" spans="1:5" ht="15.75">
      <c r="A40" s="49" t="s">
        <v>71</v>
      </c>
      <c r="B40" s="43" t="s">
        <v>289</v>
      </c>
      <c r="C40" s="44" t="s">
        <v>213</v>
      </c>
      <c r="D40" s="109">
        <f>Ведомственная!G111</f>
        <v>400</v>
      </c>
      <c r="E40" s="109">
        <f>Ведомственная!H111</f>
        <v>194.19</v>
      </c>
    </row>
    <row r="41" spans="1:5" ht="15.75">
      <c r="A41" s="35" t="s">
        <v>80</v>
      </c>
      <c r="B41" s="54" t="s">
        <v>86</v>
      </c>
      <c r="C41" s="39" t="s">
        <v>87</v>
      </c>
      <c r="D41" s="104">
        <f>D42</f>
        <v>1460</v>
      </c>
      <c r="E41" s="104">
        <f>E42</f>
        <v>1091.5</v>
      </c>
    </row>
    <row r="42" spans="1:5" ht="15.75">
      <c r="A42" s="41" t="s">
        <v>76</v>
      </c>
      <c r="B42" s="50" t="s">
        <v>41</v>
      </c>
      <c r="C42" s="44" t="s">
        <v>85</v>
      </c>
      <c r="D42" s="105">
        <f>Ведомственная!G115</f>
        <v>1460</v>
      </c>
      <c r="E42" s="105">
        <f>Ведомственная!H115</f>
        <v>1091.5</v>
      </c>
    </row>
    <row r="43" spans="1:5" ht="15.75">
      <c r="A43" s="49"/>
      <c r="B43" s="37" t="s">
        <v>0</v>
      </c>
      <c r="C43" s="44"/>
      <c r="D43" s="104">
        <f>D15+D21+D24+D26+D28+D30+D34+D36+D39+D41</f>
        <v>98063.2</v>
      </c>
      <c r="E43" s="104">
        <f>E15+E21+E24+E26+E28+E30+E34+E36+E39+E41</f>
        <v>43965.44</v>
      </c>
    </row>
    <row r="44" spans="1:5" ht="15.75">
      <c r="A44" s="70"/>
      <c r="B44" s="71"/>
      <c r="C44" s="72"/>
      <c r="D44" s="110"/>
      <c r="E44" s="110"/>
    </row>
  </sheetData>
  <mergeCells count="6">
    <mergeCell ref="A12:E12"/>
    <mergeCell ref="A13:E13"/>
    <mergeCell ref="A9:E9"/>
    <mergeCell ref="A4:B4"/>
    <mergeCell ref="A11:E11"/>
    <mergeCell ref="A10:E10"/>
  </mergeCells>
  <printOptions/>
  <pageMargins left="0.984251968503937" right="0.3937007874015748" top="0.5905511811023623" bottom="0.5905511811023623" header="0.31496062992125984" footer="0.15748031496062992"/>
  <pageSetup fitToHeight="4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workbookViewId="0" topLeftCell="A1">
      <selection activeCell="A21" sqref="A21"/>
    </sheetView>
  </sheetViews>
  <sheetFormatPr defaultColWidth="8.796875" defaultRowHeight="15"/>
  <cols>
    <col min="1" max="1" width="49.09765625" style="16" customWidth="1"/>
    <col min="2" max="2" width="15.796875" style="16" customWidth="1"/>
    <col min="3" max="4" width="9.59765625" style="16" customWidth="1"/>
    <col min="5" max="5" width="8" style="16" customWidth="1"/>
    <col min="6" max="16384" width="7.09765625" style="16" customWidth="1"/>
  </cols>
  <sheetData>
    <row r="1" spans="1:2" s="15" customFormat="1" ht="15">
      <c r="A1" s="15" t="s">
        <v>371</v>
      </c>
      <c r="B1" s="117" t="s">
        <v>324</v>
      </c>
    </row>
    <row r="2" s="15" customFormat="1" ht="12.75" customHeight="1">
      <c r="B2" s="117" t="s">
        <v>373</v>
      </c>
    </row>
    <row r="3" spans="1:2" s="15" customFormat="1" ht="15">
      <c r="A3" s="15" t="s">
        <v>372</v>
      </c>
      <c r="B3" s="117" t="s">
        <v>374</v>
      </c>
    </row>
    <row r="4" s="15" customFormat="1" ht="15">
      <c r="B4" s="117" t="s">
        <v>137</v>
      </c>
    </row>
    <row r="5" spans="2:4" s="15" customFormat="1" ht="15">
      <c r="B5" s="117" t="s">
        <v>95</v>
      </c>
      <c r="C5" s="116"/>
      <c r="D5" s="116"/>
    </row>
    <row r="6" s="15" customFormat="1" ht="15">
      <c r="B6" s="118" t="s">
        <v>394</v>
      </c>
    </row>
    <row r="7" ht="12.75">
      <c r="B7" s="17"/>
    </row>
    <row r="9" spans="1:4" ht="20.25" customHeight="1">
      <c r="A9" s="125" t="s">
        <v>323</v>
      </c>
      <c r="B9" s="125"/>
      <c r="C9" s="125"/>
      <c r="D9" s="125"/>
    </row>
    <row r="10" spans="1:4" ht="20.25" customHeight="1">
      <c r="A10" s="125" t="s">
        <v>318</v>
      </c>
      <c r="B10" s="125"/>
      <c r="C10" s="125"/>
      <c r="D10" s="125"/>
    </row>
    <row r="11" spans="1:4" ht="20.25" customHeight="1">
      <c r="A11" s="125" t="s">
        <v>391</v>
      </c>
      <c r="B11" s="125"/>
      <c r="C11" s="125"/>
      <c r="D11" s="125"/>
    </row>
    <row r="12" spans="1:5" ht="20.25">
      <c r="A12" s="125" t="s">
        <v>393</v>
      </c>
      <c r="B12" s="125"/>
      <c r="C12" s="125"/>
      <c r="D12" s="125"/>
      <c r="E12" s="76"/>
    </row>
    <row r="13" spans="1:5" ht="24.75" customHeight="1">
      <c r="A13" s="123"/>
      <c r="B13" s="123"/>
      <c r="C13" s="123"/>
      <c r="D13" s="123"/>
      <c r="E13" s="76"/>
    </row>
    <row r="14" spans="1:4" ht="25.5">
      <c r="A14" s="18" t="s">
        <v>2</v>
      </c>
      <c r="B14" s="18" t="s">
        <v>138</v>
      </c>
      <c r="C14" s="18" t="s">
        <v>389</v>
      </c>
      <c r="D14" s="18" t="s">
        <v>390</v>
      </c>
    </row>
    <row r="15" spans="1:4" s="85" customFormat="1" ht="15.75">
      <c r="A15" s="3" t="s">
        <v>340</v>
      </c>
      <c r="B15" s="84"/>
      <c r="C15" s="112">
        <f>C16</f>
        <v>0</v>
      </c>
      <c r="D15" s="112">
        <f>D16</f>
        <v>-15429.900000000001</v>
      </c>
    </row>
    <row r="16" spans="1:4" ht="31.5">
      <c r="A16" s="3" t="s">
        <v>341</v>
      </c>
      <c r="B16" s="114" t="s">
        <v>342</v>
      </c>
      <c r="C16" s="89">
        <f>C17</f>
        <v>0</v>
      </c>
      <c r="D16" s="89">
        <f>D17</f>
        <v>-15429.900000000001</v>
      </c>
    </row>
    <row r="17" spans="1:4" ht="31.5">
      <c r="A17" s="7" t="s">
        <v>344</v>
      </c>
      <c r="B17" s="4" t="s">
        <v>343</v>
      </c>
      <c r="C17" s="90">
        <f>C18+C22</f>
        <v>0</v>
      </c>
      <c r="D17" s="90">
        <f>D18+D22</f>
        <v>-15429.900000000001</v>
      </c>
    </row>
    <row r="18" spans="1:4" ht="15.75">
      <c r="A18" s="7" t="s">
        <v>303</v>
      </c>
      <c r="B18" s="4" t="s">
        <v>304</v>
      </c>
      <c r="C18" s="90">
        <f aca="true" t="shared" si="0" ref="C18:D20">C19</f>
        <v>-98063.20000000001</v>
      </c>
      <c r="D18" s="90">
        <f t="shared" si="0"/>
        <v>-59395.340000000004</v>
      </c>
    </row>
    <row r="19" spans="1:4" ht="15.75">
      <c r="A19" s="7" t="s">
        <v>305</v>
      </c>
      <c r="B19" s="4" t="s">
        <v>306</v>
      </c>
      <c r="C19" s="90">
        <f t="shared" si="0"/>
        <v>-98063.20000000001</v>
      </c>
      <c r="D19" s="90">
        <f t="shared" si="0"/>
        <v>-59395.340000000004</v>
      </c>
    </row>
    <row r="20" spans="1:4" ht="15.75">
      <c r="A20" s="7" t="s">
        <v>307</v>
      </c>
      <c r="B20" s="4" t="s">
        <v>308</v>
      </c>
      <c r="C20" s="90">
        <f t="shared" si="0"/>
        <v>-98063.20000000001</v>
      </c>
      <c r="D20" s="90">
        <f t="shared" si="0"/>
        <v>-59395.340000000004</v>
      </c>
    </row>
    <row r="21" spans="1:4" ht="45.75" customHeight="1">
      <c r="A21" s="7" t="s">
        <v>357</v>
      </c>
      <c r="B21" s="4" t="s">
        <v>309</v>
      </c>
      <c r="C21" s="90">
        <f>-Доходы!C83</f>
        <v>-98063.20000000001</v>
      </c>
      <c r="D21" s="90">
        <f>-Доходы!D83</f>
        <v>-59395.340000000004</v>
      </c>
    </row>
    <row r="22" spans="1:4" ht="15.75">
      <c r="A22" s="7" t="s">
        <v>310</v>
      </c>
      <c r="B22" s="4" t="s">
        <v>311</v>
      </c>
      <c r="C22" s="90">
        <f aca="true" t="shared" si="1" ref="C22:D24">C23</f>
        <v>98063.2</v>
      </c>
      <c r="D22" s="90">
        <f t="shared" si="1"/>
        <v>43965.44</v>
      </c>
    </row>
    <row r="23" spans="1:4" ht="15.75">
      <c r="A23" s="7" t="s">
        <v>312</v>
      </c>
      <c r="B23" s="4" t="s">
        <v>313</v>
      </c>
      <c r="C23" s="90">
        <f t="shared" si="1"/>
        <v>98063.2</v>
      </c>
      <c r="D23" s="90">
        <f t="shared" si="1"/>
        <v>43965.44</v>
      </c>
    </row>
    <row r="24" spans="1:4" ht="15.75">
      <c r="A24" s="7" t="s">
        <v>314</v>
      </c>
      <c r="B24" s="4" t="s">
        <v>315</v>
      </c>
      <c r="C24" s="90">
        <f t="shared" si="1"/>
        <v>98063.2</v>
      </c>
      <c r="D24" s="90">
        <f t="shared" si="1"/>
        <v>43965.44</v>
      </c>
    </row>
    <row r="25" spans="1:4" ht="45.75" customHeight="1">
      <c r="A25" s="7" t="s">
        <v>358</v>
      </c>
      <c r="B25" s="4" t="s">
        <v>316</v>
      </c>
      <c r="C25" s="90">
        <f>'Разделы, подразделы'!D43</f>
        <v>98063.2</v>
      </c>
      <c r="D25" s="90">
        <f>'Разделы, подразделы'!E43</f>
        <v>43965.44</v>
      </c>
    </row>
    <row r="26" spans="1:4" ht="47.25" hidden="1">
      <c r="A26" s="3" t="s">
        <v>153</v>
      </c>
      <c r="B26" s="4" t="s">
        <v>154</v>
      </c>
      <c r="C26" s="77">
        <v>0</v>
      </c>
      <c r="D26" s="77">
        <v>0</v>
      </c>
    </row>
    <row r="27" spans="1:4" ht="51" customHeight="1" hidden="1">
      <c r="A27" s="5" t="s">
        <v>155</v>
      </c>
      <c r="B27" s="4" t="s">
        <v>156</v>
      </c>
      <c r="C27" s="78">
        <v>0</v>
      </c>
      <c r="D27" s="78">
        <v>0</v>
      </c>
    </row>
    <row r="28" spans="1:4" ht="44.25" customHeight="1" hidden="1">
      <c r="A28" s="5" t="s">
        <v>157</v>
      </c>
      <c r="B28" s="4" t="s">
        <v>158</v>
      </c>
      <c r="C28" s="78">
        <v>0</v>
      </c>
      <c r="D28" s="78">
        <v>0</v>
      </c>
    </row>
    <row r="29" spans="1:4" ht="31.5" hidden="1">
      <c r="A29" s="5" t="s">
        <v>159</v>
      </c>
      <c r="B29" s="4" t="s">
        <v>160</v>
      </c>
      <c r="C29" s="78">
        <v>0</v>
      </c>
      <c r="D29" s="78">
        <v>0</v>
      </c>
    </row>
    <row r="30" spans="1:4" ht="31.5" hidden="1">
      <c r="A30" s="3" t="s">
        <v>161</v>
      </c>
      <c r="B30" s="4" t="s">
        <v>162</v>
      </c>
      <c r="C30" s="77">
        <v>0</v>
      </c>
      <c r="D30" s="77">
        <v>0</v>
      </c>
    </row>
    <row r="31" spans="1:4" ht="31.5" hidden="1">
      <c r="A31" s="5" t="s">
        <v>163</v>
      </c>
      <c r="B31" s="4" t="s">
        <v>164</v>
      </c>
      <c r="C31" s="78">
        <v>0</v>
      </c>
      <c r="D31" s="78">
        <v>0</v>
      </c>
    </row>
    <row r="32" spans="1:4" ht="31.5" hidden="1">
      <c r="A32" s="5" t="s">
        <v>165</v>
      </c>
      <c r="B32" s="4" t="s">
        <v>166</v>
      </c>
      <c r="C32" s="78">
        <v>0</v>
      </c>
      <c r="D32" s="78">
        <v>0</v>
      </c>
    </row>
    <row r="36" spans="3:4" ht="12.75">
      <c r="C36" s="25"/>
      <c r="D36" s="25"/>
    </row>
  </sheetData>
  <mergeCells count="5">
    <mergeCell ref="A13:D13"/>
    <mergeCell ref="A9:D9"/>
    <mergeCell ref="A10:D10"/>
    <mergeCell ref="A12:D12"/>
    <mergeCell ref="A11:D11"/>
  </mergeCells>
  <printOptions/>
  <pageMargins left="0.984251968503937" right="0.3937007874015748" top="0.5905511811023623" bottom="0.5905511811023623" header="0.6692913385826772" footer="0.1574803149606299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MCMO №1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Admin</cp:lastModifiedBy>
  <cp:lastPrinted>2017-07-18T13:55:56Z</cp:lastPrinted>
  <dcterms:created xsi:type="dcterms:W3CDTF">2006-02-14T14:57:27Z</dcterms:created>
  <dcterms:modified xsi:type="dcterms:W3CDTF">2017-10-12T14:36:26Z</dcterms:modified>
  <cp:category/>
  <cp:version/>
  <cp:contentType/>
  <cp:contentStatus/>
</cp:coreProperties>
</file>